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 tabRatio="738"/>
  </bookViews>
  <sheets>
    <sheet name="დანართი 1" sheetId="9" r:id="rId1"/>
    <sheet name="დანართი 2 ცხრილი-1" sheetId="2" r:id="rId2"/>
    <sheet name="დანართი 2 ცხრილი-2" sheetId="3" r:id="rId3"/>
    <sheet name="დანართი 2 ცხრილი-3" sheetId="4" r:id="rId4"/>
    <sheet name="დანართი 3" sheetId="7" r:id="rId5"/>
    <sheet name="დანართი 4 ცხრილი 1" sheetId="8" r:id="rId6"/>
    <sheet name="დანართი 5" sheetId="1" r:id="rId7"/>
    <sheet name="დანართი 6" sheetId="6" r:id="rId8"/>
  </sheets>
  <definedNames>
    <definedName name="_xlnm._FilterDatabase" localSheetId="0" hidden="1">'დანართი 1'!$A$5:$S$239</definedName>
    <definedName name="_xlnm.Print_Area" localSheetId="0">'დანართი 1'!$A$2:$S$239</definedName>
    <definedName name="_xlnm.Print_Area" localSheetId="1">'დანართი 2 ცხრილი-1'!$A$1:$X$34</definedName>
    <definedName name="_xlnm.Print_Area" localSheetId="3">'დანართი 2 ცხრილი-3'!$B$2:$Z$80</definedName>
    <definedName name="_xlnm.Print_Area" localSheetId="5">'დანართი 4 ცხრილი 1'!$B$1:$WXQ$77</definedName>
    <definedName name="_xlnm.Print_Area" localSheetId="7">'დანართი 6'!$B$1:$J$4</definedName>
  </definedNames>
  <calcPr calcId="152511"/>
</workbook>
</file>

<file path=xl/calcChain.xml><?xml version="1.0" encoding="utf-8"?>
<calcChain xmlns="http://schemas.openxmlformats.org/spreadsheetml/2006/main">
  <c r="F22" i="9" l="1"/>
  <c r="F223" i="9"/>
  <c r="AY76" i="8" l="1"/>
  <c r="AW76" i="8"/>
  <c r="AL76" i="8"/>
  <c r="AJ76" i="8"/>
  <c r="Y76" i="8"/>
  <c r="W76" i="8"/>
  <c r="L76" i="8"/>
  <c r="K76" i="8"/>
  <c r="J76" i="8"/>
  <c r="H76" i="8"/>
  <c r="G76" i="8"/>
  <c r="AY75" i="8"/>
  <c r="AW75" i="8"/>
  <c r="AL75" i="8"/>
  <c r="AJ75" i="8"/>
  <c r="Y75" i="8"/>
  <c r="W75" i="8"/>
  <c r="U75" i="8"/>
  <c r="T75" i="8"/>
  <c r="S75" i="8"/>
  <c r="J75" i="8" s="1"/>
  <c r="R75" i="8"/>
  <c r="Q75" i="8"/>
  <c r="P75" i="8"/>
  <c r="O75" i="8"/>
  <c r="H75" i="8" s="1"/>
  <c r="N75" i="8"/>
  <c r="K75" i="8" s="1"/>
  <c r="M75" i="8"/>
  <c r="G75" i="8"/>
  <c r="E75" i="8"/>
  <c r="D75" i="8"/>
  <c r="AY74" i="8"/>
  <c r="AW74" i="8"/>
  <c r="AL74" i="8"/>
  <c r="AJ74" i="8"/>
  <c r="Y74" i="8"/>
  <c r="W74" i="8"/>
  <c r="L74" i="8"/>
  <c r="K74" i="8"/>
  <c r="J74" i="8"/>
  <c r="H74" i="8"/>
  <c r="G74" i="8"/>
  <c r="F74" i="8"/>
  <c r="AY73" i="8"/>
  <c r="AW73" i="8"/>
  <c r="AL73" i="8"/>
  <c r="AJ73" i="8"/>
  <c r="Y73" i="8"/>
  <c r="W73" i="8"/>
  <c r="L73" i="8"/>
  <c r="K73" i="8"/>
  <c r="J73" i="8"/>
  <c r="H73" i="8"/>
  <c r="G73" i="8"/>
  <c r="F73" i="8"/>
  <c r="AY72" i="8"/>
  <c r="AW72" i="8"/>
  <c r="AL72" i="8"/>
  <c r="AJ72" i="8"/>
  <c r="Y72" i="8"/>
  <c r="W72" i="8"/>
  <c r="L72" i="8"/>
  <c r="K72" i="8"/>
  <c r="J72" i="8"/>
  <c r="H72" i="8"/>
  <c r="G72" i="8"/>
  <c r="F72" i="8"/>
  <c r="AY71" i="8"/>
  <c r="AW71" i="8"/>
  <c r="AL71" i="8"/>
  <c r="AJ71" i="8"/>
  <c r="Y71" i="8"/>
  <c r="W71" i="8"/>
  <c r="L71" i="8"/>
  <c r="K71" i="8"/>
  <c r="J71" i="8"/>
  <c r="H71" i="8"/>
  <c r="G71" i="8"/>
  <c r="F71" i="8"/>
  <c r="AY70" i="8"/>
  <c r="AW70" i="8"/>
  <c r="AL70" i="8"/>
  <c r="AJ70" i="8"/>
  <c r="Y70" i="8"/>
  <c r="W70" i="8"/>
  <c r="L70" i="8"/>
  <c r="K70" i="8"/>
  <c r="J70" i="8"/>
  <c r="H70" i="8"/>
  <c r="G70" i="8"/>
  <c r="F70" i="8"/>
  <c r="AY69" i="8"/>
  <c r="AW69" i="8"/>
  <c r="AL69" i="8"/>
  <c r="AJ69" i="8"/>
  <c r="Y69" i="8"/>
  <c r="W69" i="8"/>
  <c r="L69" i="8"/>
  <c r="K69" i="8"/>
  <c r="J69" i="8"/>
  <c r="H69" i="8"/>
  <c r="G69" i="8"/>
  <c r="F69" i="8"/>
  <c r="AY68" i="8"/>
  <c r="AW68" i="8"/>
  <c r="AL68" i="8"/>
  <c r="AJ68" i="8"/>
  <c r="Y68" i="8"/>
  <c r="W68" i="8"/>
  <c r="L68" i="8"/>
  <c r="K68" i="8"/>
  <c r="J68" i="8"/>
  <c r="H68" i="8"/>
  <c r="G68" i="8"/>
  <c r="F68" i="8"/>
  <c r="BH67" i="8"/>
  <c r="BG67" i="8"/>
  <c r="BF67" i="8"/>
  <c r="BE67" i="8"/>
  <c r="BD67" i="8"/>
  <c r="BC67" i="8"/>
  <c r="BB67" i="8"/>
  <c r="AY67" i="8" s="1"/>
  <c r="BA67" i="8"/>
  <c r="AZ67" i="8"/>
  <c r="AW67" i="8"/>
  <c r="AS67" i="8"/>
  <c r="AP67" i="8"/>
  <c r="AM67" i="8"/>
  <c r="AL67" i="8"/>
  <c r="AJ67" i="8"/>
  <c r="Y67" i="8"/>
  <c r="W67" i="8"/>
  <c r="U67" i="8"/>
  <c r="L67" i="8" s="1"/>
  <c r="T67" i="8"/>
  <c r="S67" i="8"/>
  <c r="R67" i="8"/>
  <c r="Q67" i="8"/>
  <c r="G67" i="8" s="1"/>
  <c r="P67" i="8"/>
  <c r="O67" i="8"/>
  <c r="N67" i="8"/>
  <c r="M67" i="8"/>
  <c r="F67" i="8" s="1"/>
  <c r="E67" i="8"/>
  <c r="D67" i="8"/>
  <c r="AY66" i="8"/>
  <c r="AW66" i="8"/>
  <c r="AL66" i="8"/>
  <c r="AJ66" i="8"/>
  <c r="Y66" i="8"/>
  <c r="W66" i="8"/>
  <c r="L66" i="8"/>
  <c r="K66" i="8"/>
  <c r="J66" i="8"/>
  <c r="H66" i="8"/>
  <c r="G66" i="8"/>
  <c r="F66" i="8"/>
  <c r="AY65" i="8"/>
  <c r="AW65" i="8"/>
  <c r="AL65" i="8"/>
  <c r="AJ65" i="8"/>
  <c r="Y65" i="8"/>
  <c r="W65" i="8"/>
  <c r="L65" i="8"/>
  <c r="K65" i="8"/>
  <c r="J65" i="8"/>
  <c r="H65" i="8"/>
  <c r="G65" i="8"/>
  <c r="F65" i="8"/>
  <c r="BH64" i="8"/>
  <c r="BG64" i="8"/>
  <c r="BF64" i="8"/>
  <c r="BE64" i="8"/>
  <c r="BD64" i="8"/>
  <c r="BC64" i="8"/>
  <c r="BB64" i="8"/>
  <c r="BA64" i="8"/>
  <c r="AZ64" i="8"/>
  <c r="AW64" i="8" s="1"/>
  <c r="AU64" i="8"/>
  <c r="AT64" i="8"/>
  <c r="AS64" i="8"/>
  <c r="AR64" i="8"/>
  <c r="AQ64" i="8"/>
  <c r="AP64" i="8"/>
  <c r="AO64" i="8"/>
  <c r="AN64" i="8"/>
  <c r="AX64" i="8" s="1"/>
  <c r="AM64" i="8"/>
  <c r="AK64" i="8"/>
  <c r="AJ64" i="8"/>
  <c r="AH64" i="8"/>
  <c r="AG64" i="8"/>
  <c r="AF64" i="8"/>
  <c r="AE64" i="8"/>
  <c r="Y64" i="8" s="1"/>
  <c r="AD64" i="8"/>
  <c r="AC64" i="8"/>
  <c r="AB64" i="8"/>
  <c r="AA64" i="8"/>
  <c r="Z64" i="8"/>
  <c r="W64" i="8" s="1"/>
  <c r="U64" i="8"/>
  <c r="T64" i="8"/>
  <c r="S64" i="8"/>
  <c r="R64" i="8"/>
  <c r="Q64" i="8"/>
  <c r="P64" i="8"/>
  <c r="O64" i="8"/>
  <c r="N64" i="8"/>
  <c r="M64" i="8"/>
  <c r="H64" i="8"/>
  <c r="E64" i="8"/>
  <c r="D64" i="8"/>
  <c r="AY63" i="8"/>
  <c r="AW63" i="8"/>
  <c r="AL63" i="8"/>
  <c r="AJ63" i="8"/>
  <c r="Y63" i="8"/>
  <c r="W63" i="8"/>
  <c r="L63" i="8"/>
  <c r="K63" i="8"/>
  <c r="J63" i="8"/>
  <c r="H63" i="8"/>
  <c r="G63" i="8"/>
  <c r="F63" i="8"/>
  <c r="AY62" i="8"/>
  <c r="AW62" i="8"/>
  <c r="AL62" i="8"/>
  <c r="AJ62" i="8"/>
  <c r="Y62" i="8"/>
  <c r="X62" i="8"/>
  <c r="W62" i="8"/>
  <c r="L62" i="8"/>
  <c r="K62" i="8"/>
  <c r="J62" i="8"/>
  <c r="H62" i="8"/>
  <c r="G62" i="8"/>
  <c r="F62" i="8"/>
  <c r="AY61" i="8"/>
  <c r="AW61" i="8"/>
  <c r="AL61" i="8"/>
  <c r="AJ61" i="8"/>
  <c r="Y61" i="8"/>
  <c r="W61" i="8"/>
  <c r="L61" i="8"/>
  <c r="K61" i="8"/>
  <c r="J61" i="8"/>
  <c r="H61" i="8"/>
  <c r="G61" i="8"/>
  <c r="F61" i="8"/>
  <c r="BH60" i="8"/>
  <c r="BG60" i="8"/>
  <c r="BF60" i="8"/>
  <c r="BE60" i="8"/>
  <c r="BD60" i="8"/>
  <c r="BC60" i="8"/>
  <c r="BB60" i="8"/>
  <c r="BA60" i="8"/>
  <c r="AZ60" i="8"/>
  <c r="AU60" i="8"/>
  <c r="AT60" i="8"/>
  <c r="AS60" i="8"/>
  <c r="AJ60" i="8" s="1"/>
  <c r="AR60" i="8"/>
  <c r="AQ60" i="8"/>
  <c r="AP60" i="8"/>
  <c r="AO60" i="8"/>
  <c r="AL60" i="8" s="1"/>
  <c r="AN60" i="8"/>
  <c r="AX60" i="8" s="1"/>
  <c r="AM60" i="8"/>
  <c r="AH60" i="8"/>
  <c r="AG60" i="8"/>
  <c r="AF60" i="8"/>
  <c r="AE60" i="8"/>
  <c r="AD60" i="8"/>
  <c r="AC60" i="8"/>
  <c r="AB60" i="8"/>
  <c r="AA60" i="8"/>
  <c r="AK60" i="8" s="1"/>
  <c r="Z60" i="8"/>
  <c r="U60" i="8"/>
  <c r="T60" i="8"/>
  <c r="S60" i="8"/>
  <c r="J60" i="8" s="1"/>
  <c r="R60" i="8"/>
  <c r="Q60" i="8"/>
  <c r="P60" i="8"/>
  <c r="O60" i="8"/>
  <c r="H60" i="8" s="1"/>
  <c r="N60" i="8"/>
  <c r="K60" i="8" s="1"/>
  <c r="M60" i="8"/>
  <c r="F60" i="8"/>
  <c r="E60" i="8"/>
  <c r="D60" i="8"/>
  <c r="AY59" i="8"/>
  <c r="AW59" i="8"/>
  <c r="AL59" i="8"/>
  <c r="AJ59" i="8"/>
  <c r="Y59" i="8"/>
  <c r="W59" i="8"/>
  <c r="L59" i="8"/>
  <c r="K59" i="8"/>
  <c r="J59" i="8"/>
  <c r="H59" i="8"/>
  <c r="G59" i="8"/>
  <c r="F59" i="8"/>
  <c r="AY58" i="8"/>
  <c r="AW58" i="8"/>
  <c r="AL58" i="8"/>
  <c r="AJ58" i="8"/>
  <c r="Y58" i="8"/>
  <c r="W58" i="8"/>
  <c r="R58" i="8"/>
  <c r="R57" i="8" s="1"/>
  <c r="R56" i="8" s="1"/>
  <c r="R55" i="8" s="1"/>
  <c r="R53" i="8" s="1"/>
  <c r="Q58" i="8"/>
  <c r="J58" i="8"/>
  <c r="F58" i="8"/>
  <c r="AY57" i="8"/>
  <c r="AW57" i="8"/>
  <c r="AL57" i="8"/>
  <c r="AJ57" i="8"/>
  <c r="AI57" i="8"/>
  <c r="Y57" i="8"/>
  <c r="W57" i="8"/>
  <c r="W55" i="8" s="1"/>
  <c r="Q57" i="8"/>
  <c r="Q56" i="8" s="1"/>
  <c r="Q55" i="8" s="1"/>
  <c r="Q53" i="8" s="1"/>
  <c r="M57" i="8"/>
  <c r="J57" i="8" s="1"/>
  <c r="F57" i="8"/>
  <c r="AY56" i="8"/>
  <c r="AW56" i="8"/>
  <c r="AL56" i="8"/>
  <c r="AJ56" i="8"/>
  <c r="AI56" i="8"/>
  <c r="AI55" i="8" s="1"/>
  <c r="Y56" i="8"/>
  <c r="W56" i="8"/>
  <c r="M56" i="8"/>
  <c r="F56" i="8" s="1"/>
  <c r="AY55" i="8"/>
  <c r="AW55" i="8"/>
  <c r="AV55" i="8"/>
  <c r="AU55" i="8"/>
  <c r="AT55" i="8"/>
  <c r="AS55" i="8"/>
  <c r="AS53" i="8" s="1"/>
  <c r="AR55" i="8"/>
  <c r="AR53" i="8" s="1"/>
  <c r="AL53" i="8" s="1"/>
  <c r="AQ55" i="8"/>
  <c r="AQ53" i="8" s="1"/>
  <c r="AP55" i="8"/>
  <c r="AM55" i="8"/>
  <c r="AJ55" i="8" s="1"/>
  <c r="AL55" i="8"/>
  <c r="AK55" i="8"/>
  <c r="AK53" i="8" s="1"/>
  <c r="AH55" i="8"/>
  <c r="AG55" i="8"/>
  <c r="AG53" i="8" s="1"/>
  <c r="AF55" i="8"/>
  <c r="AF53" i="8" s="1"/>
  <c r="AE55" i="8"/>
  <c r="AE53" i="8" s="1"/>
  <c r="AD55" i="8"/>
  <c r="AC55" i="8"/>
  <c r="AB55" i="8"/>
  <c r="AA55" i="8"/>
  <c r="AA53" i="8" s="1"/>
  <c r="Z55" i="8"/>
  <c r="X55" i="8"/>
  <c r="X53" i="8" s="1"/>
  <c r="S55" i="8"/>
  <c r="S53" i="8" s="1"/>
  <c r="P55" i="8"/>
  <c r="P53" i="8" s="1"/>
  <c r="E55" i="8"/>
  <c r="E53" i="8" s="1"/>
  <c r="D55" i="8"/>
  <c r="D53" i="8" s="1"/>
  <c r="AY54" i="8"/>
  <c r="AW54" i="8"/>
  <c r="AL54" i="8"/>
  <c r="AJ54" i="8"/>
  <c r="AI54" i="8"/>
  <c r="Y54" i="8"/>
  <c r="W54" i="8"/>
  <c r="J54" i="8"/>
  <c r="F54" i="8"/>
  <c r="BI53" i="8"/>
  <c r="BH53" i="8"/>
  <c r="AY53" i="8" s="1"/>
  <c r="BG53" i="8"/>
  <c r="BF53" i="8"/>
  <c r="BE53" i="8"/>
  <c r="BD53" i="8"/>
  <c r="BC53" i="8"/>
  <c r="BB53" i="8"/>
  <c r="BA53" i="8"/>
  <c r="AZ53" i="8"/>
  <c r="AW53" i="8" s="1"/>
  <c r="AU53" i="8"/>
  <c r="AT53" i="8"/>
  <c r="AP53" i="8"/>
  <c r="AO53" i="8"/>
  <c r="AN53" i="8"/>
  <c r="AH53" i="8"/>
  <c r="AD53" i="8"/>
  <c r="AC53" i="8"/>
  <c r="AB53" i="8"/>
  <c r="Z53" i="8"/>
  <c r="U53" i="8"/>
  <c r="T53" i="8"/>
  <c r="L52" i="8"/>
  <c r="K52" i="8"/>
  <c r="J52" i="8"/>
  <c r="H52" i="8"/>
  <c r="G52" i="8"/>
  <c r="F52" i="8"/>
  <c r="L51" i="8"/>
  <c r="K51" i="8"/>
  <c r="J51" i="8"/>
  <c r="H51" i="8"/>
  <c r="G51" i="8"/>
  <c r="F51" i="8"/>
  <c r="AY50" i="8"/>
  <c r="AW50" i="8"/>
  <c r="AL50" i="8"/>
  <c r="AJ50" i="8"/>
  <c r="Y50" i="8"/>
  <c r="X50" i="8"/>
  <c r="W50" i="8"/>
  <c r="U50" i="8"/>
  <c r="T50" i="8"/>
  <c r="S50" i="8"/>
  <c r="R50" i="8"/>
  <c r="Q50" i="8"/>
  <c r="P50" i="8"/>
  <c r="O50" i="8"/>
  <c r="N50" i="8"/>
  <c r="M50" i="8"/>
  <c r="J50" i="8"/>
  <c r="E50" i="8"/>
  <c r="D50" i="8"/>
  <c r="AY49" i="8"/>
  <c r="AW49" i="8"/>
  <c r="AL49" i="8"/>
  <c r="AJ49" i="8"/>
  <c r="Y49" i="8"/>
  <c r="X49" i="8"/>
  <c r="W49" i="8"/>
  <c r="L49" i="8"/>
  <c r="K49" i="8"/>
  <c r="J49" i="8"/>
  <c r="H49" i="8"/>
  <c r="G49" i="8"/>
  <c r="F49" i="8"/>
  <c r="AY48" i="8"/>
  <c r="AW48" i="8"/>
  <c r="AL48" i="8"/>
  <c r="AJ48" i="8"/>
  <c r="Y48" i="8"/>
  <c r="X48" i="8"/>
  <c r="W48" i="8"/>
  <c r="L48" i="8"/>
  <c r="K48" i="8"/>
  <c r="J48" i="8"/>
  <c r="H48" i="8"/>
  <c r="G48" i="8"/>
  <c r="F48" i="8"/>
  <c r="AY47" i="8"/>
  <c r="AW47" i="8"/>
  <c r="AL47" i="8"/>
  <c r="AJ47" i="8"/>
  <c r="Y47" i="8"/>
  <c r="X47" i="8"/>
  <c r="W47" i="8"/>
  <c r="O47" i="8"/>
  <c r="L47" i="8" s="1"/>
  <c r="K47" i="8"/>
  <c r="J47" i="8"/>
  <c r="G47" i="8"/>
  <c r="F47" i="8"/>
  <c r="BH46" i="8"/>
  <c r="BG46" i="8"/>
  <c r="BF46" i="8"/>
  <c r="BE46" i="8"/>
  <c r="BD46" i="8"/>
  <c r="BC46" i="8"/>
  <c r="BB46" i="8"/>
  <c r="AY46" i="8" s="1"/>
  <c r="BA46" i="8"/>
  <c r="AZ46" i="8"/>
  <c r="AU46" i="8"/>
  <c r="AT46" i="8"/>
  <c r="AS46" i="8"/>
  <c r="AR46" i="8"/>
  <c r="AQ46" i="8"/>
  <c r="AP46" i="8"/>
  <c r="AO46" i="8"/>
  <c r="AN46" i="8"/>
  <c r="AX46" i="8" s="1"/>
  <c r="AM46" i="8"/>
  <c r="AH46" i="8"/>
  <c r="AG46" i="8"/>
  <c r="AF46" i="8"/>
  <c r="AE46" i="8"/>
  <c r="AD46" i="8"/>
  <c r="AC46" i="8"/>
  <c r="AB46" i="8"/>
  <c r="Y46" i="8" s="1"/>
  <c r="AA46" i="8"/>
  <c r="AK46" i="8" s="1"/>
  <c r="Z46" i="8"/>
  <c r="W46" i="8"/>
  <c r="U46" i="8"/>
  <c r="T46" i="8"/>
  <c r="S46" i="8"/>
  <c r="R46" i="8"/>
  <c r="Q46" i="8"/>
  <c r="P46" i="8"/>
  <c r="N46" i="8"/>
  <c r="G46" i="8" s="1"/>
  <c r="M46" i="8"/>
  <c r="J46" i="8" s="1"/>
  <c r="E46" i="8"/>
  <c r="D46" i="8"/>
  <c r="AY45" i="8"/>
  <c r="AX45" i="8"/>
  <c r="AW45" i="8"/>
  <c r="AL45" i="8"/>
  <c r="AK45" i="8"/>
  <c r="AJ45" i="8"/>
  <c r="Y45" i="8"/>
  <c r="X45" i="8"/>
  <c r="W45" i="8"/>
  <c r="L45" i="8"/>
  <c r="K45" i="8"/>
  <c r="J45" i="8"/>
  <c r="H45" i="8"/>
  <c r="G45" i="8"/>
  <c r="F45" i="8"/>
  <c r="AY44" i="8"/>
  <c r="AX44" i="8"/>
  <c r="AW44" i="8"/>
  <c r="AL44" i="8"/>
  <c r="AK44" i="8"/>
  <c r="AJ44" i="8"/>
  <c r="Y44" i="8"/>
  <c r="X44" i="8"/>
  <c r="W44" i="8"/>
  <c r="R44" i="8"/>
  <c r="L44" i="8" s="1"/>
  <c r="K44" i="8"/>
  <c r="J44" i="8"/>
  <c r="H44" i="8"/>
  <c r="G44" i="8"/>
  <c r="F44" i="8"/>
  <c r="AY43" i="8"/>
  <c r="AX43" i="8"/>
  <c r="AW43" i="8"/>
  <c r="AL43" i="8"/>
  <c r="AK43" i="8"/>
  <c r="AJ43" i="8"/>
  <c r="Y43" i="8"/>
  <c r="X43" i="8"/>
  <c r="W43" i="8"/>
  <c r="R43" i="8"/>
  <c r="L43" i="8" s="1"/>
  <c r="K43" i="8"/>
  <c r="J43" i="8"/>
  <c r="H43" i="8"/>
  <c r="G43" i="8"/>
  <c r="F43" i="8"/>
  <c r="AY42" i="8"/>
  <c r="AX42" i="8"/>
  <c r="AW42" i="8"/>
  <c r="AL42" i="8"/>
  <c r="AK42" i="8"/>
  <c r="AJ42" i="8"/>
  <c r="Y42" i="8"/>
  <c r="X42" i="8"/>
  <c r="W42" i="8"/>
  <c r="R42" i="8"/>
  <c r="L42" i="8" s="1"/>
  <c r="K42" i="8"/>
  <c r="J42" i="8"/>
  <c r="H42" i="8"/>
  <c r="G42" i="8"/>
  <c r="F42" i="8"/>
  <c r="AY41" i="8"/>
  <c r="AX41" i="8"/>
  <c r="AW41" i="8"/>
  <c r="AL41" i="8"/>
  <c r="AK41" i="8"/>
  <c r="AJ41" i="8"/>
  <c r="Y41" i="8"/>
  <c r="X41" i="8"/>
  <c r="W41" i="8"/>
  <c r="L41" i="8"/>
  <c r="K41" i="8"/>
  <c r="J41" i="8"/>
  <c r="H41" i="8"/>
  <c r="G41" i="8"/>
  <c r="F41" i="8"/>
  <c r="BH40" i="8"/>
  <c r="BG40" i="8"/>
  <c r="BF40" i="8"/>
  <c r="BE40" i="8"/>
  <c r="BD40" i="8"/>
  <c r="BC40" i="8"/>
  <c r="BB40" i="8"/>
  <c r="BA40" i="8"/>
  <c r="AZ40" i="8"/>
  <c r="AX40" i="8"/>
  <c r="AS40" i="8"/>
  <c r="AR40" i="8"/>
  <c r="AP40" i="8"/>
  <c r="AO40" i="8"/>
  <c r="AL40" i="8" s="1"/>
  <c r="AM40" i="8"/>
  <c r="AJ40" i="8" s="1"/>
  <c r="AH40" i="8"/>
  <c r="AG40" i="8"/>
  <c r="AF40" i="8"/>
  <c r="AE40" i="8"/>
  <c r="AD40" i="8"/>
  <c r="AC40" i="8"/>
  <c r="AB40" i="8"/>
  <c r="AA40" i="8"/>
  <c r="Z40" i="8"/>
  <c r="U40" i="8"/>
  <c r="T40" i="8"/>
  <c r="S40" i="8"/>
  <c r="Q40" i="8"/>
  <c r="P40" i="8"/>
  <c r="O40" i="8"/>
  <c r="N40" i="8"/>
  <c r="G40" i="8" s="1"/>
  <c r="M40" i="8"/>
  <c r="J40" i="8" s="1"/>
  <c r="E40" i="8"/>
  <c r="D40" i="8"/>
  <c r="AY39" i="8"/>
  <c r="AX39" i="8"/>
  <c r="AW39" i="8"/>
  <c r="AL39" i="8"/>
  <c r="AK39" i="8"/>
  <c r="AJ39" i="8"/>
  <c r="Y39" i="8"/>
  <c r="X39" i="8"/>
  <c r="W39" i="8"/>
  <c r="L39" i="8"/>
  <c r="K39" i="8"/>
  <c r="J39" i="8"/>
  <c r="H39" i="8"/>
  <c r="G39" i="8"/>
  <c r="F39" i="8"/>
  <c r="AY38" i="8"/>
  <c r="AX38" i="8"/>
  <c r="AW38" i="8"/>
  <c r="AL38" i="8"/>
  <c r="AK38" i="8"/>
  <c r="AJ38" i="8"/>
  <c r="Y38" i="8"/>
  <c r="X38" i="8"/>
  <c r="W38" i="8"/>
  <c r="L38" i="8"/>
  <c r="K38" i="8"/>
  <c r="J38" i="8"/>
  <c r="H38" i="8"/>
  <c r="G38" i="8"/>
  <c r="F38" i="8"/>
  <c r="AY37" i="8"/>
  <c r="AX37" i="8"/>
  <c r="AW37" i="8"/>
  <c r="AL37" i="8"/>
  <c r="AK37" i="8"/>
  <c r="AJ37" i="8"/>
  <c r="Y37" i="8"/>
  <c r="X37" i="8"/>
  <c r="W37" i="8"/>
  <c r="L37" i="8"/>
  <c r="K37" i="8"/>
  <c r="J37" i="8"/>
  <c r="H37" i="8"/>
  <c r="G37" i="8"/>
  <c r="F37" i="8"/>
  <c r="AY36" i="8"/>
  <c r="AX36" i="8"/>
  <c r="AW36" i="8"/>
  <c r="AL36" i="8"/>
  <c r="AK36" i="8"/>
  <c r="AJ36" i="8"/>
  <c r="Y36" i="8"/>
  <c r="X36" i="8"/>
  <c r="W36" i="8"/>
  <c r="L36" i="8"/>
  <c r="K36" i="8"/>
  <c r="J36" i="8"/>
  <c r="H36" i="8"/>
  <c r="G36" i="8"/>
  <c r="F36" i="8"/>
  <c r="AY35" i="8"/>
  <c r="AX35" i="8"/>
  <c r="AW35" i="8"/>
  <c r="AL35" i="8"/>
  <c r="AK35" i="8"/>
  <c r="AJ35" i="8"/>
  <c r="Y35" i="8"/>
  <c r="X35" i="8"/>
  <c r="X33" i="8" s="1"/>
  <c r="W35" i="8"/>
  <c r="L35" i="8"/>
  <c r="K35" i="8"/>
  <c r="J35" i="8"/>
  <c r="H35" i="8"/>
  <c r="G35" i="8"/>
  <c r="F35" i="8"/>
  <c r="AY34" i="8"/>
  <c r="AX34" i="8"/>
  <c r="AW34" i="8"/>
  <c r="AL34" i="8"/>
  <c r="AK34" i="8"/>
  <c r="AJ34" i="8"/>
  <c r="Y34" i="8"/>
  <c r="X34" i="8"/>
  <c r="W34" i="8"/>
  <c r="L34" i="8"/>
  <c r="K34" i="8"/>
  <c r="J34" i="8"/>
  <c r="H34" i="8"/>
  <c r="G34" i="8"/>
  <c r="F34" i="8"/>
  <c r="BI33" i="8"/>
  <c r="BH33" i="8"/>
  <c r="AY33" i="8" s="1"/>
  <c r="BG33" i="8"/>
  <c r="BF33" i="8"/>
  <c r="BE33" i="8"/>
  <c r="BD33" i="8"/>
  <c r="BC33" i="8"/>
  <c r="BB33" i="8"/>
  <c r="BA33" i="8"/>
  <c r="AZ33" i="8"/>
  <c r="AU33" i="8"/>
  <c r="AT33" i="8"/>
  <c r="AS33" i="8"/>
  <c r="AP33" i="8"/>
  <c r="AO33" i="8"/>
  <c r="AN33" i="8"/>
  <c r="AM33" i="8"/>
  <c r="AJ33" i="8" s="1"/>
  <c r="AL33" i="8"/>
  <c r="AI33" i="8"/>
  <c r="AH33" i="8"/>
  <c r="AG33" i="8"/>
  <c r="AF33" i="8"/>
  <c r="AE33" i="8"/>
  <c r="AD33" i="8"/>
  <c r="AC33" i="8"/>
  <c r="AB33" i="8"/>
  <c r="AA33" i="8"/>
  <c r="Z33" i="8"/>
  <c r="V33" i="8"/>
  <c r="U33" i="8"/>
  <c r="T33" i="8"/>
  <c r="K33" i="8" s="1"/>
  <c r="S33" i="8"/>
  <c r="R33" i="8"/>
  <c r="Q33" i="8"/>
  <c r="P33" i="8"/>
  <c r="F33" i="8" s="1"/>
  <c r="O33" i="8"/>
  <c r="N33" i="8"/>
  <c r="M33" i="8"/>
  <c r="L33" i="8"/>
  <c r="E33" i="8"/>
  <c r="D33" i="8"/>
  <c r="Y32" i="8"/>
  <c r="X32" i="8"/>
  <c r="W32" i="8"/>
  <c r="L32" i="8"/>
  <c r="K32" i="8"/>
  <c r="J32" i="8"/>
  <c r="H32" i="8"/>
  <c r="G32" i="8"/>
  <c r="F32" i="8"/>
  <c r="AL31" i="8"/>
  <c r="AJ31" i="8"/>
  <c r="Y31" i="8"/>
  <c r="X31" i="8"/>
  <c r="X29" i="8" s="1"/>
  <c r="W31" i="8"/>
  <c r="L31" i="8"/>
  <c r="K31" i="8"/>
  <c r="J31" i="8"/>
  <c r="H31" i="8"/>
  <c r="G31" i="8"/>
  <c r="F31" i="8"/>
  <c r="AL30" i="8"/>
  <c r="AJ30" i="8"/>
  <c r="Y30" i="8"/>
  <c r="X30" i="8"/>
  <c r="W30" i="8"/>
  <c r="L30" i="8"/>
  <c r="K30" i="8"/>
  <c r="J30" i="8"/>
  <c r="H30" i="8"/>
  <c r="G30" i="8"/>
  <c r="F30" i="8"/>
  <c r="BH29" i="8"/>
  <c r="BG29" i="8"/>
  <c r="BF29" i="8"/>
  <c r="BE29" i="8"/>
  <c r="BD29" i="8"/>
  <c r="BC29" i="8"/>
  <c r="AW29" i="8" s="1"/>
  <c r="BB29" i="8"/>
  <c r="BA29" i="8"/>
  <c r="AZ29" i="8"/>
  <c r="AY29" i="8"/>
  <c r="AX29" i="8"/>
  <c r="AV29" i="8"/>
  <c r="AU29" i="8"/>
  <c r="AT29" i="8"/>
  <c r="AS29" i="8"/>
  <c r="AR29" i="8"/>
  <c r="AP29" i="8"/>
  <c r="AO29" i="8"/>
  <c r="AL29" i="8" s="1"/>
  <c r="AM29" i="8"/>
  <c r="AK29" i="8"/>
  <c r="AI29" i="8"/>
  <c r="AH29" i="8"/>
  <c r="Y29" i="8" s="1"/>
  <c r="AG29" i="8"/>
  <c r="AF29" i="8"/>
  <c r="AE29" i="8"/>
  <c r="AD29" i="8"/>
  <c r="AC29" i="8"/>
  <c r="AB29" i="8"/>
  <c r="AA29" i="8"/>
  <c r="Z29" i="8"/>
  <c r="V29" i="8"/>
  <c r="U29" i="8"/>
  <c r="T29" i="8"/>
  <c r="S29" i="8"/>
  <c r="R29" i="8"/>
  <c r="Q29" i="8"/>
  <c r="P29" i="8"/>
  <c r="O29" i="8"/>
  <c r="N29" i="8"/>
  <c r="M29" i="8"/>
  <c r="H29" i="8"/>
  <c r="AL28" i="8"/>
  <c r="AJ28" i="8"/>
  <c r="Y28" i="8"/>
  <c r="X28" i="8"/>
  <c r="W28" i="8"/>
  <c r="L28" i="8"/>
  <c r="K28" i="8"/>
  <c r="J28" i="8"/>
  <c r="H28" i="8"/>
  <c r="G28" i="8"/>
  <c r="F28" i="8"/>
  <c r="AL27" i="8"/>
  <c r="AJ27" i="8"/>
  <c r="Y27" i="8"/>
  <c r="X27" i="8"/>
  <c r="W27" i="8"/>
  <c r="L27" i="8"/>
  <c r="K27" i="8"/>
  <c r="J27" i="8"/>
  <c r="H27" i="8"/>
  <c r="G27" i="8"/>
  <c r="F27" i="8"/>
  <c r="AL26" i="8"/>
  <c r="AJ26" i="8"/>
  <c r="Y26" i="8"/>
  <c r="X26" i="8"/>
  <c r="W26" i="8"/>
  <c r="L26" i="8"/>
  <c r="K26" i="8"/>
  <c r="J26" i="8"/>
  <c r="H26" i="8"/>
  <c r="G26" i="8"/>
  <c r="F26" i="8"/>
  <c r="AL25" i="8"/>
  <c r="AJ25" i="8"/>
  <c r="Y25" i="8"/>
  <c r="X25" i="8"/>
  <c r="W25" i="8"/>
  <c r="L25" i="8"/>
  <c r="K25" i="8"/>
  <c r="J25" i="8"/>
  <c r="H25" i="8"/>
  <c r="G25" i="8"/>
  <c r="F25" i="8"/>
  <c r="AL24" i="8"/>
  <c r="AJ24" i="8"/>
  <c r="Y24" i="8"/>
  <c r="X24" i="8"/>
  <c r="W24" i="8"/>
  <c r="L24" i="8"/>
  <c r="K24" i="8"/>
  <c r="J24" i="8"/>
  <c r="H24" i="8"/>
  <c r="G24" i="8"/>
  <c r="F24" i="8"/>
  <c r="BI23" i="8"/>
  <c r="BH23" i="8"/>
  <c r="BG23" i="8"/>
  <c r="BF23" i="8"/>
  <c r="BE23" i="8"/>
  <c r="AY23" i="8" s="1"/>
  <c r="BD23" i="8"/>
  <c r="BC23" i="8"/>
  <c r="BB23" i="8"/>
  <c r="BA23" i="8"/>
  <c r="AZ23" i="8"/>
  <c r="AW23" i="8" s="1"/>
  <c r="AX23" i="8"/>
  <c r="AV23" i="8"/>
  <c r="AU23" i="8"/>
  <c r="AT23" i="8"/>
  <c r="AS23" i="8"/>
  <c r="AR23" i="8"/>
  <c r="AP23" i="8"/>
  <c r="AJ23" i="8" s="1"/>
  <c r="AO23" i="8"/>
  <c r="AM23" i="8"/>
  <c r="AK23" i="8"/>
  <c r="AI23" i="8"/>
  <c r="AH23" i="8"/>
  <c r="AG23" i="8"/>
  <c r="AF23" i="8"/>
  <c r="AE23" i="8"/>
  <c r="AD23" i="8"/>
  <c r="AC23" i="8"/>
  <c r="AB23" i="8"/>
  <c r="AB5" i="8" s="1"/>
  <c r="AA23" i="8"/>
  <c r="Z23" i="8"/>
  <c r="V23" i="8"/>
  <c r="U23" i="8"/>
  <c r="T23" i="8"/>
  <c r="S23" i="8"/>
  <c r="R23" i="8"/>
  <c r="Q23" i="8"/>
  <c r="P23" i="8"/>
  <c r="O23" i="8"/>
  <c r="H23" i="8" s="1"/>
  <c r="N23" i="8"/>
  <c r="M23" i="8"/>
  <c r="AL22" i="8"/>
  <c r="AJ22" i="8"/>
  <c r="Y22" i="8"/>
  <c r="X22" i="8"/>
  <c r="W22" i="8"/>
  <c r="L22" i="8"/>
  <c r="K22" i="8"/>
  <c r="J22" i="8"/>
  <c r="H22" i="8"/>
  <c r="G22" i="8"/>
  <c r="F22" i="8"/>
  <c r="AL21" i="8"/>
  <c r="AJ21" i="8"/>
  <c r="Y21" i="8"/>
  <c r="X21" i="8"/>
  <c r="W21" i="8"/>
  <c r="L21" i="8"/>
  <c r="K21" i="8"/>
  <c r="J21" i="8"/>
  <c r="H21" i="8"/>
  <c r="G21" i="8"/>
  <c r="F21" i="8"/>
  <c r="AL20" i="8"/>
  <c r="AJ20" i="8"/>
  <c r="Y20" i="8"/>
  <c r="X20" i="8"/>
  <c r="X18" i="8" s="1"/>
  <c r="W20" i="8"/>
  <c r="L20" i="8"/>
  <c r="K20" i="8"/>
  <c r="J20" i="8"/>
  <c r="H20" i="8"/>
  <c r="G20" i="8"/>
  <c r="F20" i="8"/>
  <c r="AL19" i="8"/>
  <c r="AJ19" i="8"/>
  <c r="Y19" i="8"/>
  <c r="X19" i="8"/>
  <c r="W19" i="8"/>
  <c r="L19" i="8"/>
  <c r="K19" i="8"/>
  <c r="J19" i="8"/>
  <c r="H19" i="8"/>
  <c r="G19" i="8"/>
  <c r="F19" i="8"/>
  <c r="BH18" i="8"/>
  <c r="BG18" i="8"/>
  <c r="BF18" i="8"/>
  <c r="BE18" i="8"/>
  <c r="BD18" i="8"/>
  <c r="BC18" i="8"/>
  <c r="AW18" i="8" s="1"/>
  <c r="BB18" i="8"/>
  <c r="BA18" i="8"/>
  <c r="AZ18" i="8"/>
  <c r="AY18" i="8"/>
  <c r="AX18" i="8"/>
  <c r="AV18" i="8"/>
  <c r="AU18" i="8"/>
  <c r="AT18" i="8"/>
  <c r="AS18" i="8"/>
  <c r="AR18" i="8"/>
  <c r="AP18" i="8"/>
  <c r="AO18" i="8"/>
  <c r="AL18" i="8" s="1"/>
  <c r="AM18" i="8"/>
  <c r="AM5" i="8" s="1"/>
  <c r="AK18" i="8"/>
  <c r="AI18" i="8"/>
  <c r="AH18" i="8"/>
  <c r="Y18" i="8" s="1"/>
  <c r="AG18" i="8"/>
  <c r="AF18" i="8"/>
  <c r="AE18" i="8"/>
  <c r="AD18" i="8"/>
  <c r="AC18" i="8"/>
  <c r="AB18" i="8"/>
  <c r="AA18" i="8"/>
  <c r="Z18" i="8"/>
  <c r="V18" i="8"/>
  <c r="U18" i="8"/>
  <c r="T18" i="8"/>
  <c r="T5" i="8" s="1"/>
  <c r="S18" i="8"/>
  <c r="R18" i="8"/>
  <c r="Q18" i="8"/>
  <c r="P18" i="8"/>
  <c r="O18" i="8"/>
  <c r="N18" i="8"/>
  <c r="M18" i="8"/>
  <c r="H18" i="8"/>
  <c r="AY17" i="8"/>
  <c r="AX17" i="8"/>
  <c r="AW17" i="8"/>
  <c r="AL17" i="8"/>
  <c r="AJ17" i="8"/>
  <c r="Y17" i="8"/>
  <c r="X17" i="8"/>
  <c r="W17" i="8"/>
  <c r="L17" i="8"/>
  <c r="K17" i="8"/>
  <c r="J17" i="8"/>
  <c r="H17" i="8"/>
  <c r="G17" i="8"/>
  <c r="F17" i="8"/>
  <c r="AY16" i="8"/>
  <c r="AX16" i="8"/>
  <c r="AW16" i="8"/>
  <c r="AL16" i="8"/>
  <c r="AJ16" i="8"/>
  <c r="Y16" i="8"/>
  <c r="X16" i="8"/>
  <c r="X15" i="8" s="1"/>
  <c r="W16" i="8"/>
  <c r="L16" i="8"/>
  <c r="K16" i="8"/>
  <c r="J16" i="8"/>
  <c r="H16" i="8"/>
  <c r="G16" i="8"/>
  <c r="F16" i="8"/>
  <c r="BH15" i="8"/>
  <c r="BG15" i="8"/>
  <c r="BF15" i="8"/>
  <c r="BE15" i="8"/>
  <c r="AY15" i="8" s="1"/>
  <c r="BD15" i="8"/>
  <c r="BC15" i="8"/>
  <c r="BB15" i="8"/>
  <c r="BA15" i="8"/>
  <c r="BA5" i="8" s="1"/>
  <c r="AZ15" i="8"/>
  <c r="AZ5" i="8" s="1"/>
  <c r="AV15" i="8"/>
  <c r="AU15" i="8"/>
  <c r="AT15" i="8"/>
  <c r="AS15" i="8"/>
  <c r="AR15" i="8"/>
  <c r="AP15" i="8"/>
  <c r="AJ15" i="8" s="1"/>
  <c r="AO15" i="8"/>
  <c r="AM15" i="8"/>
  <c r="AK15" i="8"/>
  <c r="AI15" i="8"/>
  <c r="AH15" i="8"/>
  <c r="AG15" i="8"/>
  <c r="AF15" i="8"/>
  <c r="AE15" i="8"/>
  <c r="Y15" i="8" s="1"/>
  <c r="AD15" i="8"/>
  <c r="AC15" i="8"/>
  <c r="AB15" i="8"/>
  <c r="AA15" i="8"/>
  <c r="AA5" i="8" s="1"/>
  <c r="Z15" i="8"/>
  <c r="Z5" i="8" s="1"/>
  <c r="V15" i="8"/>
  <c r="U15" i="8"/>
  <c r="T15" i="8"/>
  <c r="S15" i="8"/>
  <c r="R15" i="8"/>
  <c r="H15" i="8" s="1"/>
  <c r="Q15" i="8"/>
  <c r="P15" i="8"/>
  <c r="O15" i="8"/>
  <c r="N15" i="8"/>
  <c r="M15" i="8"/>
  <c r="AY14" i="8"/>
  <c r="AW14" i="8"/>
  <c r="AL14" i="8"/>
  <c r="AJ14" i="8"/>
  <c r="Y14" i="8"/>
  <c r="X14" i="8"/>
  <c r="W14" i="8"/>
  <c r="L14" i="8"/>
  <c r="K14" i="8"/>
  <c r="J14" i="8"/>
  <c r="H14" i="8"/>
  <c r="G14" i="8"/>
  <c r="F14" i="8"/>
  <c r="AY13" i="8"/>
  <c r="AW13" i="8"/>
  <c r="AL13" i="8"/>
  <c r="AJ13" i="8"/>
  <c r="Y13" i="8"/>
  <c r="X13" i="8"/>
  <c r="W13" i="8"/>
  <c r="L13" i="8"/>
  <c r="K13" i="8"/>
  <c r="J13" i="8"/>
  <c r="H13" i="8"/>
  <c r="G13" i="8"/>
  <c r="F13" i="8"/>
  <c r="AY12" i="8"/>
  <c r="AW12" i="8"/>
  <c r="AL12" i="8"/>
  <c r="AJ12" i="8"/>
  <c r="Y12" i="8"/>
  <c r="X12" i="8"/>
  <c r="W12" i="8"/>
  <c r="L12" i="8"/>
  <c r="K12" i="8"/>
  <c r="J12" i="8"/>
  <c r="H12" i="8"/>
  <c r="G12" i="8"/>
  <c r="F12" i="8"/>
  <c r="AY11" i="8"/>
  <c r="AW11" i="8"/>
  <c r="AL11" i="8"/>
  <c r="AJ11" i="8"/>
  <c r="Y11" i="8"/>
  <c r="X11" i="8"/>
  <c r="W11" i="8"/>
  <c r="L11" i="8"/>
  <c r="K11" i="8"/>
  <c r="J11" i="8"/>
  <c r="H11" i="8"/>
  <c r="G11" i="8"/>
  <c r="F11" i="8"/>
  <c r="AY10" i="8"/>
  <c r="AW10" i="8"/>
  <c r="AL10" i="8"/>
  <c r="AJ10" i="8"/>
  <c r="Y10" i="8"/>
  <c r="X10" i="8"/>
  <c r="W10" i="8"/>
  <c r="L10" i="8"/>
  <c r="K10" i="8"/>
  <c r="J10" i="8"/>
  <c r="H10" i="8"/>
  <c r="G10" i="8"/>
  <c r="F10" i="8"/>
  <c r="AY9" i="8"/>
  <c r="AW9" i="8"/>
  <c r="AL9" i="8"/>
  <c r="AJ9" i="8"/>
  <c r="Y9" i="8"/>
  <c r="X9" i="8"/>
  <c r="W9" i="8"/>
  <c r="L9" i="8"/>
  <c r="K9" i="8"/>
  <c r="J9" i="8"/>
  <c r="H9" i="8"/>
  <c r="G9" i="8"/>
  <c r="F9" i="8"/>
  <c r="AY8" i="8"/>
  <c r="AW8" i="8"/>
  <c r="AL8" i="8"/>
  <c r="AJ8" i="8"/>
  <c r="Y8" i="8"/>
  <c r="X8" i="8"/>
  <c r="W8" i="8"/>
  <c r="L8" i="8"/>
  <c r="K8" i="8"/>
  <c r="J8" i="8"/>
  <c r="H8" i="8"/>
  <c r="G8" i="8"/>
  <c r="F8" i="8"/>
  <c r="AY7" i="8"/>
  <c r="AW7" i="8"/>
  <c r="AL7" i="8"/>
  <c r="AJ7" i="8"/>
  <c r="Y7" i="8"/>
  <c r="X7" i="8"/>
  <c r="W7" i="8"/>
  <c r="L7" i="8"/>
  <c r="K7" i="8"/>
  <c r="J7" i="8"/>
  <c r="H7" i="8"/>
  <c r="G7" i="8"/>
  <c r="F7" i="8"/>
  <c r="BH6" i="8"/>
  <c r="BG6" i="8"/>
  <c r="BG5" i="8" s="1"/>
  <c r="BF6" i="8"/>
  <c r="BF5" i="8" s="1"/>
  <c r="BE6" i="8"/>
  <c r="BD6" i="8"/>
  <c r="BC6" i="8"/>
  <c r="AW6" i="8" s="1"/>
  <c r="BB6" i="8"/>
  <c r="BA6" i="8"/>
  <c r="AZ6" i="8"/>
  <c r="AY6" i="8"/>
  <c r="AV6" i="8"/>
  <c r="AU6" i="8"/>
  <c r="AS6" i="8"/>
  <c r="AR6" i="8"/>
  <c r="AP6" i="8"/>
  <c r="AO6" i="8"/>
  <c r="AM6" i="8"/>
  <c r="AK6" i="8"/>
  <c r="AJ6" i="8"/>
  <c r="AI6" i="8"/>
  <c r="AH6" i="8"/>
  <c r="AG6" i="8"/>
  <c r="AF6" i="8"/>
  <c r="AF5" i="8" s="1"/>
  <c r="AE6" i="8"/>
  <c r="AD6" i="8"/>
  <c r="AC6" i="8"/>
  <c r="AB6" i="8"/>
  <c r="Y6" i="8" s="1"/>
  <c r="AA6" i="8"/>
  <c r="Z6" i="8"/>
  <c r="X6" i="8"/>
  <c r="V6" i="8"/>
  <c r="U6" i="8"/>
  <c r="T6" i="8"/>
  <c r="S6" i="8"/>
  <c r="S5" i="8" s="1"/>
  <c r="R6" i="8"/>
  <c r="R5" i="8" s="1"/>
  <c r="Q6" i="8"/>
  <c r="P6" i="8"/>
  <c r="O6" i="8"/>
  <c r="H6" i="8" s="1"/>
  <c r="N6" i="8"/>
  <c r="N5" i="8" s="1"/>
  <c r="M6" i="8"/>
  <c r="G6" i="8"/>
  <c r="BH5" i="8"/>
  <c r="BD5" i="8"/>
  <c r="BB5" i="8"/>
  <c r="AR5" i="8"/>
  <c r="AQ5" i="8"/>
  <c r="AN5" i="8"/>
  <c r="AI5" i="8"/>
  <c r="AD5" i="8"/>
  <c r="V5" i="8"/>
  <c r="P5" i="8"/>
  <c r="E5" i="8"/>
  <c r="D5" i="8"/>
  <c r="AE5" i="8" l="1"/>
  <c r="Y5" i="8" s="1"/>
  <c r="BE5" i="8"/>
  <c r="L6" i="8"/>
  <c r="F6" i="8"/>
  <c r="K6" i="8"/>
  <c r="AS5" i="8"/>
  <c r="AK5" i="8"/>
  <c r="F18" i="8"/>
  <c r="G18" i="8"/>
  <c r="L18" i="8"/>
  <c r="AJ18" i="8"/>
  <c r="Y23" i="8"/>
  <c r="W23" i="8"/>
  <c r="F29" i="8"/>
  <c r="G29" i="8"/>
  <c r="L29" i="8"/>
  <c r="AJ29" i="8"/>
  <c r="J33" i="8"/>
  <c r="R40" i="8"/>
  <c r="L40" i="8" s="1"/>
  <c r="W40" i="8"/>
  <c r="Y40" i="8"/>
  <c r="AW40" i="8"/>
  <c r="AY40" i="8"/>
  <c r="O46" i="8"/>
  <c r="L46" i="8" s="1"/>
  <c r="AL46" i="8"/>
  <c r="AJ46" i="8"/>
  <c r="F50" i="8"/>
  <c r="Y55" i="8"/>
  <c r="N58" i="8"/>
  <c r="G58" i="8" s="1"/>
  <c r="F64" i="8"/>
  <c r="AY64" i="8"/>
  <c r="K67" i="8"/>
  <c r="H47" i="8"/>
  <c r="AL6" i="8"/>
  <c r="AU5" i="8"/>
  <c r="W15" i="8"/>
  <c r="AG5" i="8"/>
  <c r="AW15" i="8"/>
  <c r="AX15" i="8"/>
  <c r="AX14" i="8" s="1"/>
  <c r="AX13" i="8" s="1"/>
  <c r="AX12" i="8" s="1"/>
  <c r="AX11" i="8" s="1"/>
  <c r="AX10" i="8" s="1"/>
  <c r="AX9" i="8" s="1"/>
  <c r="AX8" i="8" s="1"/>
  <c r="AX7" i="8" s="1"/>
  <c r="AX6" i="8" s="1"/>
  <c r="AL23" i="8"/>
  <c r="X23" i="8"/>
  <c r="X5" i="8" s="1"/>
  <c r="Y33" i="8"/>
  <c r="W33" i="8"/>
  <c r="H40" i="8"/>
  <c r="AK40" i="8"/>
  <c r="G50" i="8"/>
  <c r="H50" i="8"/>
  <c r="W53" i="8"/>
  <c r="AI53" i="8"/>
  <c r="Y53" i="8"/>
  <c r="V53" i="8" s="1"/>
  <c r="Y60" i="8"/>
  <c r="W60" i="8"/>
  <c r="AY60" i="8"/>
  <c r="AW60" i="8"/>
  <c r="G64" i="8"/>
  <c r="L64" i="8"/>
  <c r="O5" i="8"/>
  <c r="AH5" i="8"/>
  <c r="AY5" i="8"/>
  <c r="W6" i="8"/>
  <c r="F15" i="8"/>
  <c r="G15" i="8"/>
  <c r="L15" i="8"/>
  <c r="AL15" i="8"/>
  <c r="AT5" i="8"/>
  <c r="W18" i="8"/>
  <c r="F23" i="8"/>
  <c r="G23" i="8"/>
  <c r="L23" i="8"/>
  <c r="W29" i="8"/>
  <c r="G33" i="8"/>
  <c r="H33" i="8"/>
  <c r="AW33" i="8"/>
  <c r="AX33" i="8"/>
  <c r="AK33" i="8"/>
  <c r="F40" i="8"/>
  <c r="K40" i="8"/>
  <c r="F46" i="8"/>
  <c r="AW46" i="8"/>
  <c r="G60" i="8"/>
  <c r="X60" i="8"/>
  <c r="AL64" i="8"/>
  <c r="H67" i="8"/>
  <c r="M5" i="8"/>
  <c r="Q5" i="8"/>
  <c r="U5" i="8"/>
  <c r="AC5" i="8"/>
  <c r="W5" i="8" s="1"/>
  <c r="AO5" i="8"/>
  <c r="AL5" i="8" s="1"/>
  <c r="BC5" i="8"/>
  <c r="AW5" i="8" s="1"/>
  <c r="J15" i="8"/>
  <c r="J18" i="8"/>
  <c r="J23" i="8"/>
  <c r="J29" i="8"/>
  <c r="K46" i="8"/>
  <c r="K50" i="8"/>
  <c r="AM53" i="8"/>
  <c r="AJ53" i="8" s="1"/>
  <c r="M55" i="8"/>
  <c r="J56" i="8"/>
  <c r="O58" i="8"/>
  <c r="L60" i="8"/>
  <c r="J64" i="8"/>
  <c r="X64" i="8"/>
  <c r="J67" i="8"/>
  <c r="L75" i="8"/>
  <c r="AP5" i="8"/>
  <c r="AJ5" i="8" s="1"/>
  <c r="J6" i="8"/>
  <c r="K15" i="8"/>
  <c r="K18" i="8"/>
  <c r="K23" i="8"/>
  <c r="K29" i="8"/>
  <c r="L50" i="8"/>
  <c r="N57" i="8"/>
  <c r="K58" i="8" l="1"/>
  <c r="H46" i="8"/>
  <c r="L5" i="8"/>
  <c r="F55" i="8"/>
  <c r="M53" i="8"/>
  <c r="J55" i="8"/>
  <c r="F5" i="8"/>
  <c r="J5" i="8"/>
  <c r="K57" i="8"/>
  <c r="G57" i="8"/>
  <c r="N56" i="8"/>
  <c r="K5" i="8"/>
  <c r="G5" i="8"/>
  <c r="L58" i="8"/>
  <c r="H58" i="8"/>
  <c r="O57" i="8"/>
  <c r="H5" i="8"/>
  <c r="G56" i="8" l="1"/>
  <c r="K56" i="8"/>
  <c r="N55" i="8"/>
  <c r="F53" i="8"/>
  <c r="J53" i="8"/>
  <c r="H57" i="8"/>
  <c r="O56" i="8"/>
  <c r="L57" i="8"/>
  <c r="L56" i="8" l="1"/>
  <c r="O55" i="8"/>
  <c r="H56" i="8"/>
  <c r="K55" i="8"/>
  <c r="N54" i="8"/>
  <c r="G55" i="8"/>
  <c r="L55" i="8" l="1"/>
  <c r="H55" i="8"/>
  <c r="O54" i="8"/>
  <c r="G54" i="8"/>
  <c r="K54" i="8"/>
  <c r="N53" i="8"/>
  <c r="L54" i="8" l="1"/>
  <c r="O53" i="8"/>
  <c r="H54" i="8"/>
  <c r="G53" i="8"/>
  <c r="K53" i="8"/>
  <c r="H53" i="8" l="1"/>
  <c r="L53" i="8"/>
  <c r="H8" i="7" l="1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B5" i="2" l="1"/>
  <c r="D12" i="2"/>
  <c r="E22" i="3"/>
  <c r="B12" i="2" l="1"/>
  <c r="B18" i="2"/>
  <c r="E10" i="3"/>
  <c r="F10" i="3"/>
  <c r="G12" i="2"/>
  <c r="G28" i="4" l="1"/>
  <c r="L28" i="4"/>
  <c r="Q28" i="4"/>
  <c r="V28" i="4"/>
  <c r="V42" i="4"/>
  <c r="Q42" i="4"/>
  <c r="L42" i="4"/>
  <c r="G42" i="4"/>
  <c r="G56" i="4"/>
  <c r="L56" i="4"/>
  <c r="Q56" i="4"/>
  <c r="V56" i="4"/>
  <c r="V70" i="4"/>
  <c r="V68" i="4" s="1"/>
  <c r="Q70" i="4"/>
  <c r="M71" i="4"/>
  <c r="M72" i="4"/>
  <c r="M73" i="4"/>
  <c r="M74" i="4"/>
  <c r="M70" i="4" s="1"/>
  <c r="M68" i="4" s="1"/>
  <c r="M75" i="4"/>
  <c r="M76" i="4"/>
  <c r="M77" i="4"/>
  <c r="M78" i="4"/>
  <c r="F78" i="4" s="1"/>
  <c r="E78" i="4" s="1"/>
  <c r="D78" i="4" s="1"/>
  <c r="M79" i="4"/>
  <c r="M80" i="4"/>
  <c r="W80" i="4"/>
  <c r="R80" i="4"/>
  <c r="H80" i="4"/>
  <c r="F80" i="4" s="1"/>
  <c r="E80" i="4" s="1"/>
  <c r="D80" i="4" s="1"/>
  <c r="W79" i="4"/>
  <c r="R79" i="4"/>
  <c r="H79" i="4"/>
  <c r="F79" i="4"/>
  <c r="E79" i="4" s="1"/>
  <c r="D79" i="4" s="1"/>
  <c r="W78" i="4"/>
  <c r="R78" i="4"/>
  <c r="H78" i="4"/>
  <c r="W77" i="4"/>
  <c r="R77" i="4"/>
  <c r="H77" i="4"/>
  <c r="F77" i="4" s="1"/>
  <c r="E77" i="4" s="1"/>
  <c r="D77" i="4" s="1"/>
  <c r="W76" i="4"/>
  <c r="R76" i="4"/>
  <c r="H76" i="4"/>
  <c r="F76" i="4" s="1"/>
  <c r="E76" i="4" s="1"/>
  <c r="D76" i="4" s="1"/>
  <c r="W75" i="4"/>
  <c r="R75" i="4"/>
  <c r="H75" i="4"/>
  <c r="F75" i="4"/>
  <c r="E75" i="4" s="1"/>
  <c r="D75" i="4" s="1"/>
  <c r="W74" i="4"/>
  <c r="R74" i="4"/>
  <c r="H74" i="4"/>
  <c r="W73" i="4"/>
  <c r="R73" i="4"/>
  <c r="H73" i="4"/>
  <c r="F73" i="4" s="1"/>
  <c r="E73" i="4" s="1"/>
  <c r="D73" i="4" s="1"/>
  <c r="W72" i="4"/>
  <c r="R72" i="4"/>
  <c r="H72" i="4"/>
  <c r="F72" i="4" s="1"/>
  <c r="E72" i="4" s="1"/>
  <c r="D72" i="4" s="1"/>
  <c r="W71" i="4"/>
  <c r="W70" i="4" s="1"/>
  <c r="W68" i="4" s="1"/>
  <c r="R71" i="4"/>
  <c r="R70" i="4" s="1"/>
  <c r="R68" i="4" s="1"/>
  <c r="H71" i="4"/>
  <c r="F71" i="4" s="1"/>
  <c r="E71" i="4" s="1"/>
  <c r="Z70" i="4"/>
  <c r="Y70" i="4"/>
  <c r="Y68" i="4" s="1"/>
  <c r="X70" i="4"/>
  <c r="U70" i="4"/>
  <c r="U68" i="4" s="1"/>
  <c r="T70" i="4"/>
  <c r="S70" i="4"/>
  <c r="Q68" i="4"/>
  <c r="P70" i="4"/>
  <c r="O70" i="4"/>
  <c r="N70" i="4"/>
  <c r="L70" i="4"/>
  <c r="L68" i="4" s="1"/>
  <c r="K70" i="4"/>
  <c r="K68" i="4" s="1"/>
  <c r="J70" i="4"/>
  <c r="J68" i="4" s="1"/>
  <c r="I70" i="4"/>
  <c r="I68" i="4" s="1"/>
  <c r="G70" i="4"/>
  <c r="G68" i="4" s="1"/>
  <c r="Z68" i="4"/>
  <c r="X68" i="4"/>
  <c r="T68" i="4"/>
  <c r="S68" i="4"/>
  <c r="P68" i="4"/>
  <c r="O68" i="4"/>
  <c r="N68" i="4"/>
  <c r="W66" i="4"/>
  <c r="R66" i="4"/>
  <c r="M66" i="4"/>
  <c r="H66" i="4"/>
  <c r="F66" i="4" s="1"/>
  <c r="E66" i="4" s="1"/>
  <c r="D66" i="4" s="1"/>
  <c r="W65" i="4"/>
  <c r="R65" i="4"/>
  <c r="M65" i="4"/>
  <c r="H65" i="4"/>
  <c r="F65" i="4"/>
  <c r="E65" i="4" s="1"/>
  <c r="D65" i="4" s="1"/>
  <c r="W64" i="4"/>
  <c r="R64" i="4"/>
  <c r="M64" i="4"/>
  <c r="F64" i="4" s="1"/>
  <c r="E64" i="4" s="1"/>
  <c r="D64" i="4" s="1"/>
  <c r="H64" i="4"/>
  <c r="W63" i="4"/>
  <c r="R63" i="4"/>
  <c r="M63" i="4"/>
  <c r="H63" i="4"/>
  <c r="F63" i="4" s="1"/>
  <c r="E63" i="4" s="1"/>
  <c r="D63" i="4" s="1"/>
  <c r="W62" i="4"/>
  <c r="R62" i="4"/>
  <c r="M62" i="4"/>
  <c r="H62" i="4"/>
  <c r="F62" i="4" s="1"/>
  <c r="E62" i="4" s="1"/>
  <c r="D62" i="4" s="1"/>
  <c r="W61" i="4"/>
  <c r="F61" i="4" s="1"/>
  <c r="E61" i="4" s="1"/>
  <c r="D61" i="4" s="1"/>
  <c r="R61" i="4"/>
  <c r="M61" i="4"/>
  <c r="H61" i="4"/>
  <c r="W60" i="4"/>
  <c r="R60" i="4"/>
  <c r="R56" i="4" s="1"/>
  <c r="R54" i="4" s="1"/>
  <c r="M60" i="4"/>
  <c r="F60" i="4" s="1"/>
  <c r="E60" i="4" s="1"/>
  <c r="D60" i="4" s="1"/>
  <c r="H60" i="4"/>
  <c r="W59" i="4"/>
  <c r="R59" i="4"/>
  <c r="M59" i="4"/>
  <c r="H59" i="4"/>
  <c r="F59" i="4" s="1"/>
  <c r="E59" i="4" s="1"/>
  <c r="D59" i="4" s="1"/>
  <c r="W58" i="4"/>
  <c r="R58" i="4"/>
  <c r="M58" i="4"/>
  <c r="H58" i="4"/>
  <c r="F58" i="4" s="1"/>
  <c r="E58" i="4" s="1"/>
  <c r="D58" i="4" s="1"/>
  <c r="W57" i="4"/>
  <c r="W56" i="4" s="1"/>
  <c r="W54" i="4" s="1"/>
  <c r="R57" i="4"/>
  <c r="M57" i="4"/>
  <c r="H57" i="4"/>
  <c r="Z56" i="4"/>
  <c r="Y56" i="4"/>
  <c r="Y54" i="4" s="1"/>
  <c r="X56" i="4"/>
  <c r="U56" i="4"/>
  <c r="U54" i="4" s="1"/>
  <c r="T56" i="4"/>
  <c r="S56" i="4"/>
  <c r="Q54" i="4"/>
  <c r="P56" i="4"/>
  <c r="O56" i="4"/>
  <c r="N56" i="4"/>
  <c r="M56" i="4"/>
  <c r="M54" i="4" s="1"/>
  <c r="K56" i="4"/>
  <c r="J56" i="4"/>
  <c r="I56" i="4"/>
  <c r="I54" i="4" s="1"/>
  <c r="Z54" i="4"/>
  <c r="X54" i="4"/>
  <c r="V54" i="4"/>
  <c r="T54" i="4"/>
  <c r="S54" i="4"/>
  <c r="P54" i="4"/>
  <c r="O54" i="4"/>
  <c r="N54" i="4"/>
  <c r="L54" i="4"/>
  <c r="K54" i="4"/>
  <c r="J54" i="4"/>
  <c r="G54" i="4"/>
  <c r="W52" i="4"/>
  <c r="R52" i="4"/>
  <c r="M52" i="4"/>
  <c r="H52" i="4"/>
  <c r="F52" i="4" s="1"/>
  <c r="E52" i="4" s="1"/>
  <c r="D52" i="4" s="1"/>
  <c r="W51" i="4"/>
  <c r="R51" i="4"/>
  <c r="M51" i="4"/>
  <c r="F51" i="4" s="1"/>
  <c r="E51" i="4" s="1"/>
  <c r="D51" i="4" s="1"/>
  <c r="H51" i="4"/>
  <c r="W50" i="4"/>
  <c r="R50" i="4"/>
  <c r="M50" i="4"/>
  <c r="H50" i="4"/>
  <c r="F50" i="4" s="1"/>
  <c r="E50" i="4" s="1"/>
  <c r="D50" i="4" s="1"/>
  <c r="W49" i="4"/>
  <c r="R49" i="4"/>
  <c r="M49" i="4"/>
  <c r="H49" i="4"/>
  <c r="F49" i="4" s="1"/>
  <c r="E49" i="4" s="1"/>
  <c r="D49" i="4" s="1"/>
  <c r="W48" i="4"/>
  <c r="R48" i="4"/>
  <c r="M48" i="4"/>
  <c r="H48" i="4"/>
  <c r="F48" i="4" s="1"/>
  <c r="E48" i="4" s="1"/>
  <c r="D48" i="4" s="1"/>
  <c r="W47" i="4"/>
  <c r="R47" i="4"/>
  <c r="M47" i="4"/>
  <c r="F47" i="4" s="1"/>
  <c r="E47" i="4" s="1"/>
  <c r="D47" i="4" s="1"/>
  <c r="H47" i="4"/>
  <c r="W46" i="4"/>
  <c r="R46" i="4"/>
  <c r="M46" i="4"/>
  <c r="H46" i="4"/>
  <c r="F46" i="4" s="1"/>
  <c r="E46" i="4" s="1"/>
  <c r="D46" i="4" s="1"/>
  <c r="W45" i="4"/>
  <c r="R45" i="4"/>
  <c r="M45" i="4"/>
  <c r="H45" i="4"/>
  <c r="F45" i="4"/>
  <c r="E45" i="4" s="1"/>
  <c r="D45" i="4" s="1"/>
  <c r="W44" i="4"/>
  <c r="R44" i="4"/>
  <c r="R42" i="4" s="1"/>
  <c r="R40" i="4" s="1"/>
  <c r="M44" i="4"/>
  <c r="H44" i="4"/>
  <c r="F44" i="4" s="1"/>
  <c r="E44" i="4" s="1"/>
  <c r="D44" i="4" s="1"/>
  <c r="W43" i="4"/>
  <c r="R43" i="4"/>
  <c r="M43" i="4"/>
  <c r="H43" i="4"/>
  <c r="Z42" i="4"/>
  <c r="Y42" i="4"/>
  <c r="Y40" i="4" s="1"/>
  <c r="X42" i="4"/>
  <c r="W42" i="4"/>
  <c r="W40" i="4" s="1"/>
  <c r="U42" i="4"/>
  <c r="U40" i="4" s="1"/>
  <c r="T42" i="4"/>
  <c r="S42" i="4"/>
  <c r="S40" i="4" s="1"/>
  <c r="Q40" i="4"/>
  <c r="P42" i="4"/>
  <c r="O42" i="4"/>
  <c r="O40" i="4" s="1"/>
  <c r="N42" i="4"/>
  <c r="M42" i="4"/>
  <c r="M40" i="4" s="1"/>
  <c r="K42" i="4"/>
  <c r="K40" i="4" s="1"/>
  <c r="J42" i="4"/>
  <c r="I42" i="4"/>
  <c r="I40" i="4" s="1"/>
  <c r="G40" i="4"/>
  <c r="Z40" i="4"/>
  <c r="X40" i="4"/>
  <c r="V40" i="4"/>
  <c r="T40" i="4"/>
  <c r="P40" i="4"/>
  <c r="N40" i="4"/>
  <c r="L40" i="4"/>
  <c r="J40" i="4"/>
  <c r="H32" i="4"/>
  <c r="F43" i="4" l="1"/>
  <c r="F74" i="4"/>
  <c r="E74" i="4" s="1"/>
  <c r="D74" i="4" s="1"/>
  <c r="D71" i="4"/>
  <c r="D70" i="4" s="1"/>
  <c r="D68" i="4" s="1"/>
  <c r="E70" i="4"/>
  <c r="E68" i="4" s="1"/>
  <c r="F70" i="4"/>
  <c r="F68" i="4" s="1"/>
  <c r="H70" i="4"/>
  <c r="H68" i="4" s="1"/>
  <c r="F57" i="4"/>
  <c r="H56" i="4"/>
  <c r="H54" i="4" s="1"/>
  <c r="E43" i="4"/>
  <c r="F42" i="4"/>
  <c r="F40" i="4" s="1"/>
  <c r="H42" i="4"/>
  <c r="H40" i="4" s="1"/>
  <c r="E57" i="4" l="1"/>
  <c r="F56" i="4"/>
  <c r="F54" i="4" s="1"/>
  <c r="D43" i="4"/>
  <c r="D42" i="4" s="1"/>
  <c r="D40" i="4" s="1"/>
  <c r="E42" i="4"/>
  <c r="E40" i="4" s="1"/>
  <c r="D57" i="4" l="1"/>
  <c r="D56" i="4" s="1"/>
  <c r="D54" i="4" s="1"/>
  <c r="E56" i="4"/>
  <c r="E54" i="4" s="1"/>
  <c r="I67" i="9" l="1"/>
  <c r="J67" i="9"/>
  <c r="K67" i="9"/>
  <c r="L67" i="9"/>
  <c r="M67" i="9"/>
  <c r="N67" i="9"/>
  <c r="O67" i="9"/>
  <c r="P67" i="9"/>
  <c r="Q67" i="9"/>
  <c r="R67" i="9"/>
  <c r="S67" i="9"/>
  <c r="H67" i="9"/>
  <c r="P232" i="9"/>
  <c r="O232" i="9"/>
  <c r="N232" i="9"/>
  <c r="M232" i="9"/>
  <c r="L232" i="9"/>
  <c r="K232" i="9"/>
  <c r="K223" i="9" s="1"/>
  <c r="J232" i="9"/>
  <c r="I232" i="9"/>
  <c r="H232" i="9"/>
  <c r="P224" i="9"/>
  <c r="P223" i="9" s="1"/>
  <c r="O224" i="9"/>
  <c r="N224" i="9"/>
  <c r="M224" i="9"/>
  <c r="L224" i="9"/>
  <c r="L223" i="9" s="1"/>
  <c r="K224" i="9"/>
  <c r="J224" i="9"/>
  <c r="I224" i="9"/>
  <c r="H224" i="9"/>
  <c r="H223" i="9" s="1"/>
  <c r="P214" i="9"/>
  <c r="O214" i="9"/>
  <c r="N214" i="9"/>
  <c r="M214" i="9"/>
  <c r="L214" i="9"/>
  <c r="K214" i="9"/>
  <c r="J214" i="9"/>
  <c r="J205" i="9" s="1"/>
  <c r="I214" i="9"/>
  <c r="H214" i="9"/>
  <c r="P206" i="9"/>
  <c r="O206" i="9"/>
  <c r="N206" i="9"/>
  <c r="M206" i="9"/>
  <c r="L206" i="9"/>
  <c r="K206" i="9"/>
  <c r="J206" i="9"/>
  <c r="I206" i="9"/>
  <c r="H206" i="9"/>
  <c r="N205" i="9"/>
  <c r="P201" i="9"/>
  <c r="O201" i="9"/>
  <c r="O198" i="9" s="1"/>
  <c r="N201" i="9"/>
  <c r="N198" i="9" s="1"/>
  <c r="M201" i="9"/>
  <c r="M198" i="9" s="1"/>
  <c r="L201" i="9"/>
  <c r="K201" i="9"/>
  <c r="K198" i="9" s="1"/>
  <c r="J201" i="9"/>
  <c r="J198" i="9" s="1"/>
  <c r="I201" i="9"/>
  <c r="I198" i="9" s="1"/>
  <c r="H201" i="9"/>
  <c r="P198" i="9"/>
  <c r="L198" i="9"/>
  <c r="H198" i="9"/>
  <c r="P192" i="9"/>
  <c r="P190" i="9" s="1"/>
  <c r="O192" i="9"/>
  <c r="N192" i="9"/>
  <c r="M192" i="9"/>
  <c r="M190" i="9" s="1"/>
  <c r="L192" i="9"/>
  <c r="L190" i="9" s="1"/>
  <c r="K192" i="9"/>
  <c r="K190" i="9" s="1"/>
  <c r="J192" i="9"/>
  <c r="J190" i="9" s="1"/>
  <c r="I192" i="9"/>
  <c r="I190" i="9" s="1"/>
  <c r="H192" i="9"/>
  <c r="H190" i="9" s="1"/>
  <c r="O190" i="9"/>
  <c r="N190" i="9"/>
  <c r="P187" i="9"/>
  <c r="P185" i="9" s="1"/>
  <c r="O187" i="9"/>
  <c r="O185" i="9" s="1"/>
  <c r="N187" i="9"/>
  <c r="N185" i="9" s="1"/>
  <c r="M187" i="9"/>
  <c r="M185" i="9" s="1"/>
  <c r="L187" i="9"/>
  <c r="L185" i="9" s="1"/>
  <c r="K187" i="9"/>
  <c r="K185" i="9" s="1"/>
  <c r="J187" i="9"/>
  <c r="J185" i="9" s="1"/>
  <c r="I187" i="9"/>
  <c r="I185" i="9" s="1"/>
  <c r="H187" i="9"/>
  <c r="H185" i="9" s="1"/>
  <c r="P164" i="9"/>
  <c r="O164" i="9"/>
  <c r="N164" i="9"/>
  <c r="M164" i="9"/>
  <c r="L164" i="9"/>
  <c r="K164" i="9"/>
  <c r="J164" i="9"/>
  <c r="I164" i="9"/>
  <c r="H164" i="9"/>
  <c r="P157" i="9"/>
  <c r="O157" i="9"/>
  <c r="N157" i="9"/>
  <c r="M157" i="9"/>
  <c r="M156" i="9" s="1"/>
  <c r="L157" i="9"/>
  <c r="K157" i="9"/>
  <c r="K156" i="9" s="1"/>
  <c r="J157" i="9"/>
  <c r="I157" i="9"/>
  <c r="I156" i="9" s="1"/>
  <c r="H157" i="9"/>
  <c r="P144" i="9"/>
  <c r="O144" i="9"/>
  <c r="N144" i="9"/>
  <c r="M144" i="9"/>
  <c r="L144" i="9"/>
  <c r="K144" i="9"/>
  <c r="J144" i="9"/>
  <c r="I144" i="9"/>
  <c r="H144" i="9"/>
  <c r="P122" i="9"/>
  <c r="P121" i="9" s="1"/>
  <c r="P119" i="9" s="1"/>
  <c r="O122" i="9"/>
  <c r="O121" i="9" s="1"/>
  <c r="O119" i="9" s="1"/>
  <c r="N122" i="9"/>
  <c r="N121" i="9" s="1"/>
  <c r="N119" i="9" s="1"/>
  <c r="M122" i="9"/>
  <c r="M121" i="9" s="1"/>
  <c r="M119" i="9" s="1"/>
  <c r="L122" i="9"/>
  <c r="L121" i="9" s="1"/>
  <c r="L119" i="9" s="1"/>
  <c r="K122" i="9"/>
  <c r="K121" i="9" s="1"/>
  <c r="K119" i="9" s="1"/>
  <c r="J122" i="9"/>
  <c r="J121" i="9" s="1"/>
  <c r="J119" i="9" s="1"/>
  <c r="I122" i="9"/>
  <c r="I121" i="9" s="1"/>
  <c r="I119" i="9" s="1"/>
  <c r="H122" i="9"/>
  <c r="H121" i="9" s="1"/>
  <c r="H119" i="9" s="1"/>
  <c r="P116" i="9"/>
  <c r="O116" i="9"/>
  <c r="N116" i="9"/>
  <c r="M116" i="9"/>
  <c r="L116" i="9"/>
  <c r="K116" i="9"/>
  <c r="J116" i="9"/>
  <c r="I116" i="9"/>
  <c r="H116" i="9"/>
  <c r="P113" i="9"/>
  <c r="O113" i="9"/>
  <c r="N113" i="9"/>
  <c r="M113" i="9"/>
  <c r="L113" i="9"/>
  <c r="K113" i="9"/>
  <c r="J113" i="9"/>
  <c r="I113" i="9"/>
  <c r="H113" i="9"/>
  <c r="P110" i="9"/>
  <c r="O110" i="9"/>
  <c r="N110" i="9"/>
  <c r="M110" i="9"/>
  <c r="L110" i="9"/>
  <c r="K110" i="9"/>
  <c r="J110" i="9"/>
  <c r="I110" i="9"/>
  <c r="H110" i="9"/>
  <c r="P106" i="9"/>
  <c r="O106" i="9"/>
  <c r="N106" i="9"/>
  <c r="M106" i="9"/>
  <c r="L106" i="9"/>
  <c r="K106" i="9"/>
  <c r="J106" i="9"/>
  <c r="I106" i="9"/>
  <c r="H106" i="9"/>
  <c r="P103" i="9"/>
  <c r="P99" i="9" s="1"/>
  <c r="O103" i="9"/>
  <c r="N103" i="9"/>
  <c r="M103" i="9"/>
  <c r="L103" i="9"/>
  <c r="L99" i="9" s="1"/>
  <c r="K103" i="9"/>
  <c r="J103" i="9"/>
  <c r="I103" i="9"/>
  <c r="H103" i="9"/>
  <c r="P100" i="9"/>
  <c r="O100" i="9"/>
  <c r="N100" i="9"/>
  <c r="M100" i="9"/>
  <c r="L100" i="9"/>
  <c r="K100" i="9"/>
  <c r="J100" i="9"/>
  <c r="I100" i="9"/>
  <c r="H100" i="9"/>
  <c r="P91" i="9"/>
  <c r="P90" i="9" s="1"/>
  <c r="O91" i="9"/>
  <c r="N91" i="9"/>
  <c r="M91" i="9"/>
  <c r="M90" i="9" s="1"/>
  <c r="L91" i="9"/>
  <c r="L90" i="9" s="1"/>
  <c r="K91" i="9"/>
  <c r="K90" i="9" s="1"/>
  <c r="J91" i="9"/>
  <c r="J90" i="9" s="1"/>
  <c r="I91" i="9"/>
  <c r="I90" i="9" s="1"/>
  <c r="H91" i="9"/>
  <c r="H90" i="9" s="1"/>
  <c r="O90" i="9"/>
  <c r="N90" i="9"/>
  <c r="P75" i="9"/>
  <c r="O75" i="9"/>
  <c r="N75" i="9"/>
  <c r="M75" i="9"/>
  <c r="L75" i="9"/>
  <c r="K75" i="9"/>
  <c r="J75" i="9"/>
  <c r="I75" i="9"/>
  <c r="H75" i="9"/>
  <c r="P53" i="9"/>
  <c r="O53" i="9"/>
  <c r="N53" i="9"/>
  <c r="M53" i="9"/>
  <c r="L53" i="9"/>
  <c r="K53" i="9"/>
  <c r="J53" i="9"/>
  <c r="I53" i="9"/>
  <c r="H53" i="9"/>
  <c r="P43" i="9"/>
  <c r="O43" i="9"/>
  <c r="N43" i="9"/>
  <c r="M43" i="9"/>
  <c r="L43" i="9"/>
  <c r="K43" i="9"/>
  <c r="J43" i="9"/>
  <c r="I43" i="9"/>
  <c r="H43" i="9"/>
  <c r="P31" i="9"/>
  <c r="O31" i="9"/>
  <c r="N31" i="9"/>
  <c r="N27" i="9" s="1"/>
  <c r="M31" i="9"/>
  <c r="L31" i="9"/>
  <c r="K31" i="9"/>
  <c r="J31" i="9"/>
  <c r="I31" i="9"/>
  <c r="H31" i="9"/>
  <c r="H27" i="9" s="1"/>
  <c r="P24" i="9"/>
  <c r="O24" i="9"/>
  <c r="N24" i="9"/>
  <c r="M24" i="9"/>
  <c r="L24" i="9"/>
  <c r="K24" i="9"/>
  <c r="J24" i="9"/>
  <c r="I24" i="9"/>
  <c r="H24" i="9"/>
  <c r="P13" i="9"/>
  <c r="P12" i="9" s="1"/>
  <c r="P11" i="9" s="1"/>
  <c r="O13" i="9"/>
  <c r="N13" i="9"/>
  <c r="N12" i="9" s="1"/>
  <c r="N11" i="9" s="1"/>
  <c r="M13" i="9"/>
  <c r="M12" i="9" s="1"/>
  <c r="M11" i="9" s="1"/>
  <c r="L13" i="9"/>
  <c r="I13" i="9"/>
  <c r="I12" i="9" s="1"/>
  <c r="I11" i="9" s="1"/>
  <c r="H13" i="9"/>
  <c r="H12" i="9" s="1"/>
  <c r="H11" i="9" s="1"/>
  <c r="O12" i="9"/>
  <c r="O11" i="9" s="1"/>
  <c r="J99" i="9" l="1"/>
  <c r="N99" i="9"/>
  <c r="N10" i="9" s="1"/>
  <c r="N7" i="9" s="1"/>
  <c r="I99" i="9"/>
  <c r="M99" i="9"/>
  <c r="H99" i="9"/>
  <c r="H205" i="9"/>
  <c r="L205" i="9"/>
  <c r="P205" i="9"/>
  <c r="M223" i="9"/>
  <c r="H109" i="9"/>
  <c r="L109" i="9"/>
  <c r="P109" i="9"/>
  <c r="I27" i="9"/>
  <c r="I22" i="9" s="1"/>
  <c r="O27" i="9"/>
  <c r="O22" i="9" s="1"/>
  <c r="O10" i="9" s="1"/>
  <c r="O156" i="9"/>
  <c r="O223" i="9"/>
  <c r="K99" i="9"/>
  <c r="O99" i="9"/>
  <c r="H143" i="9"/>
  <c r="H142" i="9" s="1"/>
  <c r="I143" i="9"/>
  <c r="I142" i="9" s="1"/>
  <c r="M143" i="9"/>
  <c r="M142" i="9" s="1"/>
  <c r="H156" i="9"/>
  <c r="L156" i="9"/>
  <c r="L143" i="9" s="1"/>
  <c r="L142" i="9" s="1"/>
  <c r="P156" i="9"/>
  <c r="P143" i="9" s="1"/>
  <c r="P142" i="9" s="1"/>
  <c r="K205" i="9"/>
  <c r="O205" i="9"/>
  <c r="N22" i="9"/>
  <c r="J109" i="9"/>
  <c r="N109" i="9"/>
  <c r="I109" i="9"/>
  <c r="M109" i="9"/>
  <c r="J156" i="9"/>
  <c r="J143" i="9" s="1"/>
  <c r="J142" i="9" s="1"/>
  <c r="N156" i="9"/>
  <c r="N143" i="9" s="1"/>
  <c r="N142" i="9" s="1"/>
  <c r="I205" i="9"/>
  <c r="M205" i="9"/>
  <c r="J223" i="9"/>
  <c r="N223" i="9"/>
  <c r="I223" i="9"/>
  <c r="M27" i="9"/>
  <c r="M22" i="9" s="1"/>
  <c r="M10" i="9" s="1"/>
  <c r="L27" i="9"/>
  <c r="L22" i="9" s="1"/>
  <c r="P27" i="9"/>
  <c r="P22" i="9" s="1"/>
  <c r="P10" i="9" s="1"/>
  <c r="P7" i="9" s="1"/>
  <c r="K109" i="9"/>
  <c r="O109" i="9"/>
  <c r="J27" i="9"/>
  <c r="J22" i="9" s="1"/>
  <c r="L12" i="9" s="1"/>
  <c r="L11" i="9" s="1"/>
  <c r="K27" i="9"/>
  <c r="K22" i="9" s="1"/>
  <c r="H22" i="9"/>
  <c r="K143" i="9"/>
  <c r="K142" i="9" s="1"/>
  <c r="O143" i="9"/>
  <c r="O142" i="9" s="1"/>
  <c r="M7" i="9" l="1"/>
  <c r="L10" i="9"/>
  <c r="L7" i="9" s="1"/>
  <c r="I10" i="9"/>
  <c r="I7" i="9" s="1"/>
  <c r="H10" i="9"/>
  <c r="H7" i="9" s="1"/>
  <c r="O7" i="9"/>
  <c r="E13" i="9" l="1"/>
  <c r="H28" i="7" l="1"/>
  <c r="H29" i="7"/>
  <c r="H30" i="7"/>
  <c r="H31" i="7"/>
  <c r="H32" i="7"/>
  <c r="H33" i="7"/>
  <c r="H34" i="7"/>
  <c r="H35" i="7"/>
  <c r="H36" i="7"/>
  <c r="H37" i="7"/>
  <c r="H38" i="7"/>
  <c r="H27" i="7"/>
  <c r="I27" i="7"/>
  <c r="J9" i="7"/>
  <c r="J10" i="7"/>
  <c r="J11" i="7"/>
  <c r="J12" i="7"/>
  <c r="J13" i="7"/>
  <c r="J14" i="7"/>
  <c r="J15" i="7"/>
  <c r="J16" i="7"/>
  <c r="J17" i="7"/>
  <c r="J18" i="7"/>
  <c r="J19" i="7"/>
  <c r="J8" i="7"/>
  <c r="F53" i="9" l="1"/>
  <c r="U89" i="9"/>
  <c r="H87" i="3" l="1"/>
  <c r="H98" i="3"/>
  <c r="V22" i="3" l="1"/>
  <c r="U22" i="3"/>
  <c r="T22" i="3"/>
  <c r="R22" i="3"/>
  <c r="Q22" i="3"/>
  <c r="P22" i="3"/>
  <c r="N22" i="3"/>
  <c r="M22" i="3"/>
  <c r="L22" i="3"/>
  <c r="I22" i="3"/>
  <c r="J22" i="3"/>
  <c r="H22" i="3"/>
  <c r="D22" i="3"/>
  <c r="T10" i="2"/>
  <c r="T9" i="2" s="1"/>
  <c r="O10" i="2"/>
  <c r="O9" i="2" s="1"/>
  <c r="J10" i="2"/>
  <c r="J9" i="2" s="1"/>
  <c r="E10" i="2"/>
  <c r="E9" i="2" s="1"/>
  <c r="O22" i="3" l="1"/>
  <c r="G22" i="3"/>
  <c r="I30" i="2"/>
  <c r="M30" i="2"/>
  <c r="R30" i="2"/>
  <c r="W30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V29" i="2"/>
  <c r="W29" i="2"/>
  <c r="X29" i="2"/>
  <c r="F28" i="2"/>
  <c r="G28" i="2"/>
  <c r="H28" i="2"/>
  <c r="I28" i="2"/>
  <c r="J28" i="2"/>
  <c r="L28" i="2"/>
  <c r="M28" i="2"/>
  <c r="N28" i="2"/>
  <c r="O28" i="2"/>
  <c r="Q28" i="2"/>
  <c r="R28" i="2"/>
  <c r="S28" i="2"/>
  <c r="T28" i="2"/>
  <c r="V28" i="2"/>
  <c r="W28" i="2"/>
  <c r="X28" i="2"/>
  <c r="G27" i="2"/>
  <c r="H27" i="2"/>
  <c r="I27" i="2"/>
  <c r="J27" i="2"/>
  <c r="L27" i="2"/>
  <c r="M27" i="2"/>
  <c r="N27" i="2"/>
  <c r="O27" i="2"/>
  <c r="Q27" i="2"/>
  <c r="R27" i="2"/>
  <c r="S27" i="2"/>
  <c r="T27" i="2"/>
  <c r="V27" i="2"/>
  <c r="W27" i="2"/>
  <c r="X27" i="2"/>
  <c r="G26" i="2"/>
  <c r="H26" i="2"/>
  <c r="I26" i="2"/>
  <c r="J26" i="2"/>
  <c r="L26" i="2"/>
  <c r="M26" i="2"/>
  <c r="N26" i="2"/>
  <c r="O26" i="2"/>
  <c r="Q26" i="2"/>
  <c r="R26" i="2"/>
  <c r="S26" i="2"/>
  <c r="T26" i="2"/>
  <c r="V26" i="2"/>
  <c r="W26" i="2"/>
  <c r="X26" i="2"/>
  <c r="G25" i="2"/>
  <c r="H25" i="2"/>
  <c r="I25" i="2"/>
  <c r="J25" i="2"/>
  <c r="L25" i="2"/>
  <c r="M25" i="2"/>
  <c r="N25" i="2"/>
  <c r="O25" i="2"/>
  <c r="Q25" i="2"/>
  <c r="R25" i="2"/>
  <c r="S25" i="2"/>
  <c r="T25" i="2"/>
  <c r="V25" i="2"/>
  <c r="W25" i="2"/>
  <c r="X25" i="2"/>
  <c r="G24" i="2"/>
  <c r="H24" i="2"/>
  <c r="I24" i="2"/>
  <c r="J24" i="2"/>
  <c r="L24" i="2"/>
  <c r="M24" i="2"/>
  <c r="N24" i="2"/>
  <c r="O24" i="2"/>
  <c r="Q24" i="2"/>
  <c r="R24" i="2"/>
  <c r="S24" i="2"/>
  <c r="T24" i="2"/>
  <c r="V24" i="2"/>
  <c r="W24" i="2"/>
  <c r="X24" i="2"/>
  <c r="G23" i="2"/>
  <c r="H23" i="2"/>
  <c r="I23" i="2"/>
  <c r="J23" i="2"/>
  <c r="L23" i="2"/>
  <c r="M23" i="2"/>
  <c r="N23" i="2"/>
  <c r="O23" i="2"/>
  <c r="Q23" i="2"/>
  <c r="R23" i="2"/>
  <c r="S23" i="2"/>
  <c r="T23" i="2"/>
  <c r="V23" i="2"/>
  <c r="W23" i="2"/>
  <c r="X23" i="2"/>
  <c r="G22" i="2"/>
  <c r="H22" i="2"/>
  <c r="I22" i="2"/>
  <c r="J22" i="2"/>
  <c r="L22" i="2"/>
  <c r="M22" i="2"/>
  <c r="N22" i="2"/>
  <c r="O22" i="2"/>
  <c r="Q22" i="2"/>
  <c r="R22" i="2"/>
  <c r="S22" i="2"/>
  <c r="T22" i="2"/>
  <c r="V22" i="2"/>
  <c r="W22" i="2"/>
  <c r="X22" i="2"/>
  <c r="G21" i="2"/>
  <c r="H21" i="2"/>
  <c r="I21" i="2"/>
  <c r="J21" i="2"/>
  <c r="L21" i="2"/>
  <c r="M21" i="2"/>
  <c r="N21" i="2"/>
  <c r="O21" i="2"/>
  <c r="Q21" i="2"/>
  <c r="R21" i="2"/>
  <c r="S21" i="2"/>
  <c r="T21" i="2"/>
  <c r="V21" i="2"/>
  <c r="W21" i="2"/>
  <c r="X21" i="2"/>
  <c r="G20" i="2"/>
  <c r="H20" i="2"/>
  <c r="I20" i="2"/>
  <c r="J20" i="2"/>
  <c r="L20" i="2"/>
  <c r="M20" i="2"/>
  <c r="N20" i="2"/>
  <c r="O20" i="2"/>
  <c r="Q20" i="2"/>
  <c r="R20" i="2"/>
  <c r="S20" i="2"/>
  <c r="T20" i="2"/>
  <c r="V20" i="2"/>
  <c r="W20" i="2"/>
  <c r="X20" i="2"/>
  <c r="E21" i="2"/>
  <c r="E22" i="2"/>
  <c r="E23" i="2"/>
  <c r="E24" i="2"/>
  <c r="E25" i="2"/>
  <c r="E26" i="2"/>
  <c r="E27" i="2"/>
  <c r="E28" i="2"/>
  <c r="E29" i="2"/>
  <c r="E20" i="2"/>
  <c r="G10" i="4"/>
  <c r="G11" i="4"/>
  <c r="G12" i="4"/>
  <c r="G13" i="4"/>
  <c r="G14" i="4"/>
  <c r="G15" i="4"/>
  <c r="G16" i="4"/>
  <c r="G17" i="4"/>
  <c r="G18" i="4"/>
  <c r="G19" i="4"/>
  <c r="J19" i="4"/>
  <c r="K19" i="4"/>
  <c r="L19" i="4"/>
  <c r="N19" i="4"/>
  <c r="O19" i="4"/>
  <c r="P19" i="4"/>
  <c r="Q19" i="4"/>
  <c r="S19" i="4"/>
  <c r="T19" i="4"/>
  <c r="U19" i="4"/>
  <c r="V19" i="4"/>
  <c r="X19" i="4"/>
  <c r="Y19" i="4"/>
  <c r="Z19" i="4"/>
  <c r="J18" i="4"/>
  <c r="K18" i="4"/>
  <c r="L18" i="4"/>
  <c r="N18" i="4"/>
  <c r="O18" i="4"/>
  <c r="P18" i="4"/>
  <c r="Q18" i="4"/>
  <c r="S18" i="4"/>
  <c r="T18" i="4"/>
  <c r="U18" i="4"/>
  <c r="V18" i="4"/>
  <c r="X18" i="4"/>
  <c r="Y18" i="4"/>
  <c r="Z18" i="4"/>
  <c r="J17" i="4"/>
  <c r="K17" i="4"/>
  <c r="L17" i="4"/>
  <c r="N17" i="4"/>
  <c r="O17" i="4"/>
  <c r="P17" i="4"/>
  <c r="Q17" i="4"/>
  <c r="S17" i="4"/>
  <c r="T17" i="4"/>
  <c r="U17" i="4"/>
  <c r="V17" i="4"/>
  <c r="X17" i="4"/>
  <c r="Y17" i="4"/>
  <c r="Z17" i="4"/>
  <c r="J16" i="4"/>
  <c r="K16" i="4"/>
  <c r="L16" i="4"/>
  <c r="N16" i="4"/>
  <c r="O16" i="4"/>
  <c r="P16" i="4"/>
  <c r="Q16" i="4"/>
  <c r="S16" i="4"/>
  <c r="T16" i="4"/>
  <c r="U16" i="4"/>
  <c r="V16" i="4"/>
  <c r="X16" i="4"/>
  <c r="Y16" i="4"/>
  <c r="Z16" i="4"/>
  <c r="J15" i="4"/>
  <c r="K15" i="4"/>
  <c r="L15" i="4"/>
  <c r="N15" i="4"/>
  <c r="O15" i="4"/>
  <c r="P15" i="4"/>
  <c r="Q15" i="4"/>
  <c r="S15" i="4"/>
  <c r="T15" i="4"/>
  <c r="U15" i="4"/>
  <c r="V15" i="4"/>
  <c r="X15" i="4"/>
  <c r="Y15" i="4"/>
  <c r="Z15" i="4"/>
  <c r="J14" i="4"/>
  <c r="K14" i="4"/>
  <c r="L14" i="4"/>
  <c r="N14" i="4"/>
  <c r="O14" i="4"/>
  <c r="P14" i="4"/>
  <c r="Q14" i="4"/>
  <c r="S14" i="4"/>
  <c r="T14" i="4"/>
  <c r="U14" i="4"/>
  <c r="V14" i="4"/>
  <c r="X14" i="4"/>
  <c r="Y14" i="4"/>
  <c r="Z14" i="4"/>
  <c r="J13" i="4"/>
  <c r="K13" i="4"/>
  <c r="L13" i="4"/>
  <c r="N13" i="4"/>
  <c r="O13" i="4"/>
  <c r="P13" i="4"/>
  <c r="Q13" i="4"/>
  <c r="S13" i="4"/>
  <c r="T13" i="4"/>
  <c r="U13" i="4"/>
  <c r="V13" i="4"/>
  <c r="X13" i="4"/>
  <c r="Y13" i="4"/>
  <c r="Z13" i="4"/>
  <c r="J12" i="4"/>
  <c r="K12" i="4"/>
  <c r="L12" i="4"/>
  <c r="N12" i="4"/>
  <c r="O12" i="4"/>
  <c r="P12" i="4"/>
  <c r="Q12" i="4"/>
  <c r="S12" i="4"/>
  <c r="T12" i="4"/>
  <c r="U12" i="4"/>
  <c r="V12" i="4"/>
  <c r="X12" i="4"/>
  <c r="Y12" i="4"/>
  <c r="Z12" i="4"/>
  <c r="J11" i="4"/>
  <c r="K11" i="4"/>
  <c r="L11" i="4"/>
  <c r="N11" i="4"/>
  <c r="O11" i="4"/>
  <c r="P11" i="4"/>
  <c r="Q11" i="4"/>
  <c r="S11" i="4"/>
  <c r="T11" i="4"/>
  <c r="U11" i="4"/>
  <c r="V11" i="4"/>
  <c r="X11" i="4"/>
  <c r="Y11" i="4"/>
  <c r="Z11" i="4"/>
  <c r="J10" i="4"/>
  <c r="K10" i="4"/>
  <c r="L10" i="4"/>
  <c r="N10" i="4"/>
  <c r="O10" i="4"/>
  <c r="P10" i="4"/>
  <c r="Q10" i="4"/>
  <c r="S10" i="4"/>
  <c r="T10" i="4"/>
  <c r="U10" i="4"/>
  <c r="V10" i="4"/>
  <c r="X10" i="4"/>
  <c r="Y10" i="4"/>
  <c r="Z10" i="4"/>
  <c r="I17" i="4"/>
  <c r="I18" i="4"/>
  <c r="I19" i="4"/>
  <c r="I16" i="4"/>
  <c r="I11" i="4"/>
  <c r="I12" i="4"/>
  <c r="I13" i="4"/>
  <c r="I14" i="4"/>
  <c r="I15" i="4"/>
  <c r="I10" i="4"/>
  <c r="E30" i="2"/>
  <c r="I28" i="4"/>
  <c r="I26" i="4" s="1"/>
  <c r="J28" i="4"/>
  <c r="J26" i="4" s="1"/>
  <c r="K28" i="4"/>
  <c r="K26" i="4" s="1"/>
  <c r="L26" i="4"/>
  <c r="M28" i="4"/>
  <c r="N28" i="4"/>
  <c r="O28" i="4"/>
  <c r="P28" i="4"/>
  <c r="Q26" i="4"/>
  <c r="S28" i="4"/>
  <c r="S26" i="4" s="1"/>
  <c r="T28" i="4"/>
  <c r="T26" i="4" s="1"/>
  <c r="U28" i="4"/>
  <c r="U26" i="4" s="1"/>
  <c r="V26" i="4"/>
  <c r="X28" i="4"/>
  <c r="Y28" i="4"/>
  <c r="Z28" i="4"/>
  <c r="G30" i="2"/>
  <c r="L30" i="2"/>
  <c r="O30" i="2"/>
  <c r="T30" i="2"/>
  <c r="X30" i="2"/>
  <c r="W38" i="4"/>
  <c r="R38" i="4"/>
  <c r="P29" i="2" s="1"/>
  <c r="M38" i="4"/>
  <c r="H38" i="4"/>
  <c r="W37" i="4"/>
  <c r="R37" i="4"/>
  <c r="P28" i="2" s="1"/>
  <c r="M37" i="4"/>
  <c r="H37" i="4"/>
  <c r="W36" i="4"/>
  <c r="R36" i="4"/>
  <c r="M36" i="4"/>
  <c r="H36" i="4"/>
  <c r="W35" i="4"/>
  <c r="R35" i="4"/>
  <c r="M35" i="4"/>
  <c r="K26" i="2" s="1"/>
  <c r="H35" i="4"/>
  <c r="W34" i="4"/>
  <c r="R34" i="4"/>
  <c r="M34" i="4"/>
  <c r="H34" i="4"/>
  <c r="W33" i="4"/>
  <c r="R33" i="4"/>
  <c r="P24" i="2" s="1"/>
  <c r="M33" i="4"/>
  <c r="H33" i="4"/>
  <c r="W32" i="4"/>
  <c r="R32" i="4"/>
  <c r="M32" i="4"/>
  <c r="W31" i="4"/>
  <c r="R31" i="4"/>
  <c r="M31" i="4"/>
  <c r="H31" i="4"/>
  <c r="W30" i="4"/>
  <c r="R30" i="4"/>
  <c r="M30" i="4"/>
  <c r="K21" i="2" s="1"/>
  <c r="H30" i="4"/>
  <c r="W29" i="4"/>
  <c r="R29" i="4"/>
  <c r="M29" i="4"/>
  <c r="H29" i="4"/>
  <c r="Y26" i="4"/>
  <c r="P26" i="4"/>
  <c r="O26" i="4"/>
  <c r="V30" i="2"/>
  <c r="S30" i="2"/>
  <c r="Q30" i="2"/>
  <c r="N30" i="2"/>
  <c r="J30" i="2"/>
  <c r="H30" i="2"/>
  <c r="Z26" i="4"/>
  <c r="X26" i="4"/>
  <c r="N26" i="4"/>
  <c r="N24" i="4" s="1"/>
  <c r="N23" i="4" s="1"/>
  <c r="G26" i="4"/>
  <c r="C28" i="2" l="1"/>
  <c r="K22" i="2"/>
  <c r="K24" i="2"/>
  <c r="M17" i="4"/>
  <c r="C30" i="2"/>
  <c r="G24" i="4"/>
  <c r="G23" i="4" s="1"/>
  <c r="X24" i="4"/>
  <c r="M14" i="4"/>
  <c r="M15" i="4"/>
  <c r="M18" i="4"/>
  <c r="M19" i="4"/>
  <c r="M10" i="4"/>
  <c r="M12" i="4"/>
  <c r="T24" i="4"/>
  <c r="T23" i="4" s="1"/>
  <c r="V9" i="4"/>
  <c r="V7" i="4" s="1"/>
  <c r="U30" i="2"/>
  <c r="V24" i="4"/>
  <c r="V23" i="4" s="1"/>
  <c r="I24" i="4"/>
  <c r="I23" i="4" s="1"/>
  <c r="Q24" i="4"/>
  <c r="Q23" i="4" s="1"/>
  <c r="F27" i="2"/>
  <c r="P22" i="2"/>
  <c r="U23" i="2"/>
  <c r="W14" i="4"/>
  <c r="W15" i="4"/>
  <c r="U26" i="2"/>
  <c r="U27" i="2"/>
  <c r="W18" i="4"/>
  <c r="U29" i="2"/>
  <c r="L24" i="4"/>
  <c r="L23" i="4" s="1"/>
  <c r="H13" i="4"/>
  <c r="J24" i="4"/>
  <c r="J23" i="4" s="1"/>
  <c r="Y24" i="4"/>
  <c r="W10" i="4"/>
  <c r="U21" i="2"/>
  <c r="U22" i="2"/>
  <c r="H15" i="4"/>
  <c r="F23" i="2"/>
  <c r="F25" i="2"/>
  <c r="H18" i="4"/>
  <c r="R14" i="4"/>
  <c r="S24" i="4"/>
  <c r="S23" i="4" s="1"/>
  <c r="R19" i="4"/>
  <c r="R18" i="4"/>
  <c r="F29" i="4"/>
  <c r="E29" i="4" s="1"/>
  <c r="D29" i="4" s="1"/>
  <c r="F30" i="4"/>
  <c r="E30" i="4" s="1"/>
  <c r="D30" i="4" s="1"/>
  <c r="F31" i="4"/>
  <c r="E31" i="4" s="1"/>
  <c r="D31" i="4" s="1"/>
  <c r="D12" i="4" s="1"/>
  <c r="F32" i="4"/>
  <c r="E32" i="4" s="1"/>
  <c r="D32" i="4" s="1"/>
  <c r="W13" i="4"/>
  <c r="U24" i="2"/>
  <c r="W17" i="4"/>
  <c r="X9" i="4"/>
  <c r="X7" i="4" s="1"/>
  <c r="W28" i="4"/>
  <c r="W12" i="4"/>
  <c r="W16" i="4"/>
  <c r="U25" i="2"/>
  <c r="W11" i="4"/>
  <c r="U20" i="2"/>
  <c r="U28" i="2"/>
  <c r="Z9" i="4"/>
  <c r="Z7" i="4" s="1"/>
  <c r="W19" i="4"/>
  <c r="U24" i="4"/>
  <c r="U23" i="4" s="1"/>
  <c r="O24" i="4"/>
  <c r="O23" i="4" s="1"/>
  <c r="F33" i="4"/>
  <c r="E33" i="4" s="1"/>
  <c r="D33" i="4" s="1"/>
  <c r="D14" i="4" s="1"/>
  <c r="F35" i="4"/>
  <c r="E35" i="4" s="1"/>
  <c r="D35" i="4" s="1"/>
  <c r="F36" i="4"/>
  <c r="E36" i="4" s="1"/>
  <c r="D36" i="4" s="1"/>
  <c r="D17" i="4" s="1"/>
  <c r="F37" i="4"/>
  <c r="E37" i="4" s="1"/>
  <c r="D37" i="4" s="1"/>
  <c r="F38" i="4"/>
  <c r="E38" i="4" s="1"/>
  <c r="D38" i="4" s="1"/>
  <c r="N9" i="4"/>
  <c r="N7" i="4" s="1"/>
  <c r="K20" i="2"/>
  <c r="K23" i="2"/>
  <c r="K25" i="2"/>
  <c r="K28" i="2"/>
  <c r="P24" i="4"/>
  <c r="P23" i="4" s="1"/>
  <c r="M11" i="4"/>
  <c r="M13" i="4"/>
  <c r="M16" i="4"/>
  <c r="F34" i="4"/>
  <c r="E34" i="4" s="1"/>
  <c r="P9" i="4"/>
  <c r="P7" i="4" s="1"/>
  <c r="H19" i="4"/>
  <c r="H14" i="4"/>
  <c r="F29" i="2"/>
  <c r="D29" i="2" s="1"/>
  <c r="K24" i="4"/>
  <c r="K23" i="4" s="1"/>
  <c r="H12" i="4"/>
  <c r="H11" i="4"/>
  <c r="H10" i="4"/>
  <c r="F20" i="2"/>
  <c r="F22" i="2"/>
  <c r="H28" i="4"/>
  <c r="H26" i="4" s="1"/>
  <c r="H16" i="4"/>
  <c r="F21" i="2"/>
  <c r="F24" i="2"/>
  <c r="F26" i="2"/>
  <c r="K27" i="2"/>
  <c r="H17" i="4"/>
  <c r="P25" i="2"/>
  <c r="R17" i="4"/>
  <c r="T9" i="4"/>
  <c r="T7" i="4" s="1"/>
  <c r="C26" i="2"/>
  <c r="C23" i="2"/>
  <c r="C21" i="2"/>
  <c r="C27" i="2"/>
  <c r="G19" i="2"/>
  <c r="R19" i="2"/>
  <c r="N19" i="2"/>
  <c r="C22" i="2"/>
  <c r="C29" i="2"/>
  <c r="C25" i="2"/>
  <c r="C20" i="2"/>
  <c r="C24" i="2"/>
  <c r="E19" i="2"/>
  <c r="J19" i="2"/>
  <c r="P21" i="2"/>
  <c r="R16" i="4"/>
  <c r="P23" i="2"/>
  <c r="R10" i="4"/>
  <c r="P27" i="2"/>
  <c r="P26" i="2"/>
  <c r="R15" i="4"/>
  <c r="R13" i="4"/>
  <c r="R11" i="4"/>
  <c r="P20" i="2"/>
  <c r="R28" i="4"/>
  <c r="R26" i="4" s="1"/>
  <c r="V19" i="2"/>
  <c r="W19" i="2"/>
  <c r="S19" i="2"/>
  <c r="O19" i="2"/>
  <c r="Q19" i="2"/>
  <c r="M19" i="2"/>
  <c r="I19" i="2"/>
  <c r="X19" i="2"/>
  <c r="T19" i="2"/>
  <c r="L19" i="2"/>
  <c r="H19" i="2"/>
  <c r="R12" i="4"/>
  <c r="L9" i="4"/>
  <c r="L7" i="4" s="1"/>
  <c r="J9" i="4"/>
  <c r="J7" i="4" s="1"/>
  <c r="Y9" i="4"/>
  <c r="Y7" i="4" s="1"/>
  <c r="U9" i="4"/>
  <c r="U7" i="4" s="1"/>
  <c r="Q9" i="4"/>
  <c r="Q7" i="4" s="1"/>
  <c r="S9" i="4"/>
  <c r="S7" i="4" s="1"/>
  <c r="O9" i="4"/>
  <c r="O7" i="4" s="1"/>
  <c r="K9" i="4"/>
  <c r="K7" i="4" s="1"/>
  <c r="G9" i="4"/>
  <c r="G7" i="4" s="1"/>
  <c r="I9" i="4"/>
  <c r="I7" i="4" s="1"/>
  <c r="W26" i="4"/>
  <c r="W24" i="4" s="1"/>
  <c r="P30" i="2"/>
  <c r="K30" i="2"/>
  <c r="F30" i="2"/>
  <c r="M26" i="4"/>
  <c r="D24" i="2" l="1"/>
  <c r="U19" i="2"/>
  <c r="D13" i="4"/>
  <c r="D26" i="2"/>
  <c r="D16" i="4"/>
  <c r="D30" i="2"/>
  <c r="H9" i="4"/>
  <c r="H7" i="4" s="1"/>
  <c r="D19" i="4"/>
  <c r="K19" i="2"/>
  <c r="D18" i="4"/>
  <c r="E15" i="4"/>
  <c r="D11" i="4"/>
  <c r="F19" i="2"/>
  <c r="M24" i="4"/>
  <c r="M23" i="4" s="1"/>
  <c r="D23" i="2"/>
  <c r="M9" i="4"/>
  <c r="M7" i="4" s="1"/>
  <c r="E11" i="4"/>
  <c r="W9" i="4"/>
  <c r="W7" i="4" s="1"/>
  <c r="D25" i="2"/>
  <c r="E16" i="4"/>
  <c r="F14" i="4"/>
  <c r="E13" i="4"/>
  <c r="E12" i="4"/>
  <c r="D34" i="4"/>
  <c r="D28" i="4" s="1"/>
  <c r="D26" i="4" s="1"/>
  <c r="F18" i="4"/>
  <c r="E18" i="4"/>
  <c r="D28" i="2"/>
  <c r="E28" i="4"/>
  <c r="E26" i="4" s="1"/>
  <c r="E14" i="4"/>
  <c r="F19" i="4"/>
  <c r="E19" i="4"/>
  <c r="E17" i="4"/>
  <c r="H24" i="4"/>
  <c r="H23" i="4" s="1"/>
  <c r="D27" i="2"/>
  <c r="F15" i="4"/>
  <c r="F13" i="4"/>
  <c r="R24" i="4"/>
  <c r="R23" i="4" s="1"/>
  <c r="C19" i="2"/>
  <c r="E18" i="2"/>
  <c r="F17" i="4"/>
  <c r="F11" i="4"/>
  <c r="R9" i="4"/>
  <c r="R7" i="4" s="1"/>
  <c r="P19" i="2"/>
  <c r="F16" i="4"/>
  <c r="F10" i="4"/>
  <c r="F28" i="4"/>
  <c r="F26" i="4" s="1"/>
  <c r="F12" i="4"/>
  <c r="I21" i="6"/>
  <c r="G21" i="6"/>
  <c r="F21" i="6"/>
  <c r="D21" i="6"/>
  <c r="C21" i="6"/>
  <c r="H20" i="6"/>
  <c r="E20" i="6"/>
  <c r="H19" i="6"/>
  <c r="E19" i="6"/>
  <c r="H18" i="6"/>
  <c r="E18" i="6"/>
  <c r="H17" i="6"/>
  <c r="E17" i="6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H21" i="6" s="1"/>
  <c r="E9" i="6"/>
  <c r="E42" i="6"/>
  <c r="D42" i="6"/>
  <c r="E10" i="4" l="1"/>
  <c r="E9" i="4" s="1"/>
  <c r="E7" i="4" s="1"/>
  <c r="D15" i="4"/>
  <c r="F9" i="4"/>
  <c r="F7" i="4" s="1"/>
  <c r="E21" i="6"/>
  <c r="D10" i="4" l="1"/>
  <c r="D9" i="4" s="1"/>
  <c r="D7" i="4" s="1"/>
  <c r="G239" i="9"/>
  <c r="B239" i="9"/>
  <c r="G238" i="9"/>
  <c r="B238" i="9"/>
  <c r="G237" i="9"/>
  <c r="B237" i="9"/>
  <c r="G236" i="9"/>
  <c r="B236" i="9"/>
  <c r="G235" i="9"/>
  <c r="B235" i="9"/>
  <c r="G234" i="9"/>
  <c r="G232" i="9" s="1"/>
  <c r="B234" i="9"/>
  <c r="G233" i="9"/>
  <c r="B233" i="9"/>
  <c r="S232" i="9"/>
  <c r="R232" i="9"/>
  <c r="Q232" i="9"/>
  <c r="F232" i="9"/>
  <c r="E232" i="9"/>
  <c r="G231" i="9"/>
  <c r="B231" i="9"/>
  <c r="G230" i="9"/>
  <c r="B230" i="9"/>
  <c r="G229" i="9"/>
  <c r="B229" i="9"/>
  <c r="G228" i="9"/>
  <c r="B228" i="9"/>
  <c r="G227" i="9"/>
  <c r="B227" i="9"/>
  <c r="G226" i="9"/>
  <c r="B226" i="9"/>
  <c r="G225" i="9"/>
  <c r="B225" i="9"/>
  <c r="S224" i="9"/>
  <c r="R224" i="9"/>
  <c r="Q224" i="9"/>
  <c r="Q223" i="9" s="1"/>
  <c r="F224" i="9"/>
  <c r="E224" i="9"/>
  <c r="G222" i="9"/>
  <c r="B222" i="9"/>
  <c r="G221" i="9"/>
  <c r="B221" i="9"/>
  <c r="G220" i="9"/>
  <c r="B220" i="9"/>
  <c r="G219" i="9"/>
  <c r="B219" i="9"/>
  <c r="G218" i="9"/>
  <c r="B218" i="9"/>
  <c r="G217" i="9"/>
  <c r="B217" i="9"/>
  <c r="G216" i="9"/>
  <c r="B216" i="9"/>
  <c r="G215" i="9"/>
  <c r="B215" i="9"/>
  <c r="S214" i="9"/>
  <c r="R214" i="9"/>
  <c r="Q214" i="9"/>
  <c r="F214" i="9"/>
  <c r="E214" i="9"/>
  <c r="G213" i="9"/>
  <c r="B213" i="9"/>
  <c r="G212" i="9"/>
  <c r="B212" i="9"/>
  <c r="G211" i="9"/>
  <c r="B211" i="9"/>
  <c r="G210" i="9"/>
  <c r="B210" i="9"/>
  <c r="G209" i="9"/>
  <c r="B209" i="9"/>
  <c r="G208" i="9"/>
  <c r="B208" i="9"/>
  <c r="G207" i="9"/>
  <c r="B207" i="9"/>
  <c r="S206" i="9"/>
  <c r="R206" i="9"/>
  <c r="R205" i="9" s="1"/>
  <c r="Q206" i="9"/>
  <c r="B206" i="9"/>
  <c r="F206" i="9"/>
  <c r="F205" i="9" s="1"/>
  <c r="E206" i="9"/>
  <c r="B205" i="9"/>
  <c r="G204" i="9"/>
  <c r="B204" i="9"/>
  <c r="G203" i="9"/>
  <c r="B203" i="9"/>
  <c r="G202" i="9"/>
  <c r="B202" i="9"/>
  <c r="S201" i="9"/>
  <c r="S198" i="9" s="1"/>
  <c r="R201" i="9"/>
  <c r="Q201" i="9"/>
  <c r="Q198" i="9" s="1"/>
  <c r="F201" i="9"/>
  <c r="F198" i="9" s="1"/>
  <c r="E201" i="9"/>
  <c r="E198" i="9" s="1"/>
  <c r="G200" i="9"/>
  <c r="B200" i="9"/>
  <c r="G199" i="9"/>
  <c r="B199" i="9"/>
  <c r="R198" i="9"/>
  <c r="G197" i="9"/>
  <c r="B197" i="9"/>
  <c r="G196" i="9"/>
  <c r="B196" i="9"/>
  <c r="G195" i="9"/>
  <c r="B195" i="9"/>
  <c r="G194" i="9"/>
  <c r="B194" i="9"/>
  <c r="G193" i="9"/>
  <c r="B193" i="9"/>
  <c r="S192" i="9"/>
  <c r="S190" i="9" s="1"/>
  <c r="R192" i="9"/>
  <c r="Q192" i="9"/>
  <c r="Q190" i="9" s="1"/>
  <c r="B190" i="9"/>
  <c r="F192" i="9"/>
  <c r="F190" i="9" s="1"/>
  <c r="E192" i="9"/>
  <c r="E190" i="9" s="1"/>
  <c r="G191" i="9"/>
  <c r="B191" i="9"/>
  <c r="R190" i="9"/>
  <c r="G189" i="9"/>
  <c r="B189" i="9"/>
  <c r="G188" i="9"/>
  <c r="B188" i="9"/>
  <c r="S187" i="9"/>
  <c r="S185" i="9" s="1"/>
  <c r="R187" i="9"/>
  <c r="R185" i="9" s="1"/>
  <c r="Q187" i="9"/>
  <c r="Q185" i="9" s="1"/>
  <c r="B187" i="9"/>
  <c r="F187" i="9"/>
  <c r="F185" i="9" s="1"/>
  <c r="E187" i="9"/>
  <c r="E185" i="9" s="1"/>
  <c r="G186" i="9"/>
  <c r="B186" i="9"/>
  <c r="G184" i="9"/>
  <c r="B184" i="9"/>
  <c r="G183" i="9"/>
  <c r="B183" i="9"/>
  <c r="G182" i="9"/>
  <c r="B182" i="9"/>
  <c r="G181" i="9"/>
  <c r="B181" i="9"/>
  <c r="G180" i="9"/>
  <c r="B180" i="9"/>
  <c r="G179" i="9"/>
  <c r="B179" i="9"/>
  <c r="G178" i="9"/>
  <c r="B178" i="9"/>
  <c r="G177" i="9"/>
  <c r="B177" i="9"/>
  <c r="G176" i="9"/>
  <c r="B176" i="9"/>
  <c r="G175" i="9"/>
  <c r="B175" i="9"/>
  <c r="G174" i="9"/>
  <c r="B174" i="9"/>
  <c r="G173" i="9"/>
  <c r="B173" i="9"/>
  <c r="G172" i="9"/>
  <c r="B172" i="9"/>
  <c r="G171" i="9"/>
  <c r="B171" i="9"/>
  <c r="G170" i="9"/>
  <c r="B170" i="9"/>
  <c r="G169" i="9"/>
  <c r="B169" i="9"/>
  <c r="G168" i="9"/>
  <c r="B168" i="9"/>
  <c r="G167" i="9"/>
  <c r="B167" i="9"/>
  <c r="G166" i="9"/>
  <c r="B166" i="9"/>
  <c r="G165" i="9"/>
  <c r="B165" i="9"/>
  <c r="S164" i="9"/>
  <c r="R164" i="9"/>
  <c r="Q164" i="9"/>
  <c r="F164" i="9"/>
  <c r="E164" i="9"/>
  <c r="B164" i="9"/>
  <c r="G163" i="9"/>
  <c r="B163" i="9"/>
  <c r="G162" i="9"/>
  <c r="B162" i="9"/>
  <c r="G161" i="9"/>
  <c r="B161" i="9"/>
  <c r="G160" i="9"/>
  <c r="B160" i="9"/>
  <c r="G159" i="9"/>
  <c r="B159" i="9"/>
  <c r="G158" i="9"/>
  <c r="B158" i="9"/>
  <c r="S157" i="9"/>
  <c r="R157" i="9"/>
  <c r="Q157" i="9"/>
  <c r="B157" i="9"/>
  <c r="F157" i="9"/>
  <c r="F156" i="9" s="1"/>
  <c r="E157" i="9"/>
  <c r="B156" i="9"/>
  <c r="G155" i="9"/>
  <c r="B155" i="9"/>
  <c r="G154" i="9"/>
  <c r="B154" i="9"/>
  <c r="G153" i="9"/>
  <c r="B153" i="9"/>
  <c r="G152" i="9"/>
  <c r="B152" i="9"/>
  <c r="G151" i="9"/>
  <c r="B151" i="9"/>
  <c r="G150" i="9"/>
  <c r="B150" i="9"/>
  <c r="G149" i="9"/>
  <c r="B149" i="9"/>
  <c r="G148" i="9"/>
  <c r="B148" i="9"/>
  <c r="G147" i="9"/>
  <c r="B147" i="9"/>
  <c r="G146" i="9"/>
  <c r="B146" i="9"/>
  <c r="G145" i="9"/>
  <c r="B145" i="9"/>
  <c r="S144" i="9"/>
  <c r="R144" i="9"/>
  <c r="Q144" i="9"/>
  <c r="B144" i="9"/>
  <c r="F144" i="9"/>
  <c r="E144" i="9"/>
  <c r="G141" i="9"/>
  <c r="B141" i="9"/>
  <c r="G140" i="9"/>
  <c r="B140" i="9"/>
  <c r="G139" i="9"/>
  <c r="B139" i="9"/>
  <c r="G138" i="9"/>
  <c r="B138" i="9"/>
  <c r="G137" i="9"/>
  <c r="B137" i="9"/>
  <c r="G136" i="9"/>
  <c r="B136" i="9"/>
  <c r="G135" i="9"/>
  <c r="B135" i="9"/>
  <c r="G134" i="9"/>
  <c r="B134" i="9"/>
  <c r="G133" i="9"/>
  <c r="B133" i="9"/>
  <c r="G132" i="9"/>
  <c r="B132" i="9"/>
  <c r="G131" i="9"/>
  <c r="B131" i="9"/>
  <c r="G130" i="9"/>
  <c r="B130" i="9"/>
  <c r="G129" i="9"/>
  <c r="B129" i="9"/>
  <c r="G128" i="9"/>
  <c r="B128" i="9"/>
  <c r="G127" i="9"/>
  <c r="B127" i="9"/>
  <c r="G126" i="9"/>
  <c r="B126" i="9"/>
  <c r="G125" i="9"/>
  <c r="B125" i="9"/>
  <c r="G124" i="9"/>
  <c r="B124" i="9"/>
  <c r="G123" i="9"/>
  <c r="B123" i="9"/>
  <c r="S122" i="9"/>
  <c r="S121" i="9" s="1"/>
  <c r="S119" i="9" s="1"/>
  <c r="R122" i="9"/>
  <c r="R121" i="9" s="1"/>
  <c r="R119" i="9" s="1"/>
  <c r="Q122" i="9"/>
  <c r="Q121" i="9" s="1"/>
  <c r="Q119" i="9" s="1"/>
  <c r="B122" i="9"/>
  <c r="F122" i="9"/>
  <c r="F121" i="9" s="1"/>
  <c r="E122" i="9"/>
  <c r="E121" i="9" s="1"/>
  <c r="B121" i="9"/>
  <c r="G120" i="9"/>
  <c r="B120" i="9"/>
  <c r="B119" i="9"/>
  <c r="G118" i="9"/>
  <c r="B118" i="9"/>
  <c r="G117" i="9"/>
  <c r="B117" i="9"/>
  <c r="S116" i="9"/>
  <c r="R116" i="9"/>
  <c r="Q116" i="9"/>
  <c r="B116" i="9"/>
  <c r="F116" i="9"/>
  <c r="E116" i="9"/>
  <c r="G115" i="9"/>
  <c r="B115" i="9"/>
  <c r="G114" i="9"/>
  <c r="B114" i="9"/>
  <c r="S113" i="9"/>
  <c r="R113" i="9"/>
  <c r="Q113" i="9"/>
  <c r="B113" i="9"/>
  <c r="F113" i="9"/>
  <c r="E113" i="9"/>
  <c r="G112" i="9"/>
  <c r="B112" i="9"/>
  <c r="G111" i="9"/>
  <c r="B111" i="9"/>
  <c r="S110" i="9"/>
  <c r="R110" i="9"/>
  <c r="Q110" i="9"/>
  <c r="B110" i="9"/>
  <c r="F110" i="9"/>
  <c r="E110" i="9"/>
  <c r="B109" i="9"/>
  <c r="G108" i="9"/>
  <c r="B108" i="9"/>
  <c r="G107" i="9"/>
  <c r="B107" i="9"/>
  <c r="S106" i="9"/>
  <c r="R106" i="9"/>
  <c r="Q106" i="9"/>
  <c r="B106" i="9"/>
  <c r="F106" i="9"/>
  <c r="E106" i="9"/>
  <c r="G105" i="9"/>
  <c r="B105" i="9"/>
  <c r="G104" i="9"/>
  <c r="B104" i="9"/>
  <c r="S103" i="9"/>
  <c r="R103" i="9"/>
  <c r="Q103" i="9"/>
  <c r="B103" i="9"/>
  <c r="F103" i="9"/>
  <c r="E103" i="9"/>
  <c r="G102" i="9"/>
  <c r="B102" i="9"/>
  <c r="G101" i="9"/>
  <c r="B101" i="9"/>
  <c r="S100" i="9"/>
  <c r="R100" i="9"/>
  <c r="Q100" i="9"/>
  <c r="B100" i="9"/>
  <c r="F100" i="9"/>
  <c r="E100" i="9"/>
  <c r="B99" i="9"/>
  <c r="G98" i="9"/>
  <c r="B98" i="9"/>
  <c r="G97" i="9"/>
  <c r="B97" i="9"/>
  <c r="G96" i="9"/>
  <c r="B96" i="9"/>
  <c r="G95" i="9"/>
  <c r="B95" i="9"/>
  <c r="G94" i="9"/>
  <c r="B94" i="9"/>
  <c r="G93" i="9"/>
  <c r="B93" i="9"/>
  <c r="G92" i="9"/>
  <c r="B92" i="9"/>
  <c r="S91" i="9"/>
  <c r="S90" i="9" s="1"/>
  <c r="R91" i="9"/>
  <c r="R90" i="9" s="1"/>
  <c r="Q91" i="9"/>
  <c r="Q90" i="9" s="1"/>
  <c r="F91" i="9"/>
  <c r="F90" i="9" s="1"/>
  <c r="E91" i="9"/>
  <c r="E90" i="9" s="1"/>
  <c r="G89" i="9"/>
  <c r="B89" i="9"/>
  <c r="G88" i="9"/>
  <c r="B88" i="9"/>
  <c r="G87" i="9"/>
  <c r="B87" i="9"/>
  <c r="G86" i="9"/>
  <c r="B86" i="9"/>
  <c r="G85" i="9"/>
  <c r="B85" i="9"/>
  <c r="G84" i="9"/>
  <c r="B84" i="9"/>
  <c r="G83" i="9"/>
  <c r="B83" i="9"/>
  <c r="G82" i="9"/>
  <c r="B82" i="9"/>
  <c r="G81" i="9"/>
  <c r="B81" i="9"/>
  <c r="G80" i="9"/>
  <c r="B80" i="9"/>
  <c r="G79" i="9"/>
  <c r="B79" i="9"/>
  <c r="G78" i="9"/>
  <c r="B78" i="9"/>
  <c r="G77" i="9"/>
  <c r="B77" i="9"/>
  <c r="G76" i="9"/>
  <c r="B76" i="9"/>
  <c r="S75" i="9"/>
  <c r="R75" i="9"/>
  <c r="Q75" i="9"/>
  <c r="F75" i="9"/>
  <c r="E75" i="9"/>
  <c r="G74" i="9"/>
  <c r="B74" i="9"/>
  <c r="G73" i="9"/>
  <c r="B73" i="9"/>
  <c r="G72" i="9"/>
  <c r="B72" i="9"/>
  <c r="G71" i="9"/>
  <c r="B71" i="9"/>
  <c r="G70" i="9"/>
  <c r="B70" i="9"/>
  <c r="G69" i="9"/>
  <c r="B69" i="9"/>
  <c r="G68" i="9"/>
  <c r="B68" i="9"/>
  <c r="G67" i="9"/>
  <c r="B67" i="9"/>
  <c r="G66" i="9"/>
  <c r="B66" i="9"/>
  <c r="G65" i="9"/>
  <c r="B65" i="9"/>
  <c r="G64" i="9"/>
  <c r="B64" i="9"/>
  <c r="G63" i="9"/>
  <c r="B63" i="9"/>
  <c r="G62" i="9"/>
  <c r="B62" i="9"/>
  <c r="G61" i="9"/>
  <c r="B61" i="9"/>
  <c r="G60" i="9"/>
  <c r="B60" i="9"/>
  <c r="G59" i="9"/>
  <c r="B59" i="9"/>
  <c r="G58" i="9"/>
  <c r="B58" i="9"/>
  <c r="G57" i="9"/>
  <c r="B57" i="9"/>
  <c r="G56" i="9"/>
  <c r="B56" i="9"/>
  <c r="G55" i="9"/>
  <c r="B55" i="9"/>
  <c r="G54" i="9"/>
  <c r="B54" i="9"/>
  <c r="S53" i="9"/>
  <c r="R53" i="9"/>
  <c r="Q53" i="9"/>
  <c r="B53" i="9"/>
  <c r="E53" i="9"/>
  <c r="G52" i="9"/>
  <c r="B52" i="9"/>
  <c r="G51" i="9"/>
  <c r="B51" i="9"/>
  <c r="G50" i="9"/>
  <c r="B50" i="9"/>
  <c r="G49" i="9"/>
  <c r="B49" i="9"/>
  <c r="G48" i="9"/>
  <c r="B48" i="9"/>
  <c r="G47" i="9"/>
  <c r="B47" i="9"/>
  <c r="G46" i="9"/>
  <c r="B46" i="9"/>
  <c r="G45" i="9"/>
  <c r="B45" i="9"/>
  <c r="G44" i="9"/>
  <c r="B44" i="9"/>
  <c r="S43" i="9"/>
  <c r="R43" i="9"/>
  <c r="Q43" i="9"/>
  <c r="F43" i="9"/>
  <c r="E43" i="9"/>
  <c r="G42" i="9"/>
  <c r="B42" i="9"/>
  <c r="G41" i="9"/>
  <c r="B41" i="9"/>
  <c r="G40" i="9"/>
  <c r="B40" i="9"/>
  <c r="G39" i="9"/>
  <c r="B39" i="9"/>
  <c r="G38" i="9"/>
  <c r="B38" i="9"/>
  <c r="G37" i="9"/>
  <c r="B37" i="9"/>
  <c r="G36" i="9"/>
  <c r="B36" i="9"/>
  <c r="G35" i="9"/>
  <c r="B35" i="9"/>
  <c r="G34" i="9"/>
  <c r="B34" i="9"/>
  <c r="G33" i="9"/>
  <c r="B33" i="9"/>
  <c r="G32" i="9"/>
  <c r="B32" i="9"/>
  <c r="S31" i="9"/>
  <c r="R31" i="9"/>
  <c r="Q31" i="9"/>
  <c r="F31" i="9"/>
  <c r="F27" i="9" s="1"/>
  <c r="E31" i="9"/>
  <c r="B31" i="9"/>
  <c r="G30" i="9"/>
  <c r="B30" i="9"/>
  <c r="G29" i="9"/>
  <c r="B29" i="9"/>
  <c r="G28" i="9"/>
  <c r="B28" i="9"/>
  <c r="G26" i="9"/>
  <c r="B26" i="9"/>
  <c r="G25" i="9"/>
  <c r="B25" i="9"/>
  <c r="S24" i="9"/>
  <c r="R24" i="9"/>
  <c r="Q24" i="9"/>
  <c r="F24" i="9"/>
  <c r="E24" i="9"/>
  <c r="G23" i="9"/>
  <c r="B23" i="9"/>
  <c r="G21" i="9"/>
  <c r="B21" i="9"/>
  <c r="G20" i="9"/>
  <c r="B20" i="9"/>
  <c r="G19" i="9"/>
  <c r="B19" i="9"/>
  <c r="G17" i="9"/>
  <c r="B17" i="9"/>
  <c r="G16" i="9"/>
  <c r="B16" i="9"/>
  <c r="G15" i="9"/>
  <c r="B15" i="9"/>
  <c r="G14" i="9"/>
  <c r="B14" i="9"/>
  <c r="S13" i="9"/>
  <c r="S12" i="9" s="1"/>
  <c r="S11" i="9" s="1"/>
  <c r="R13" i="9"/>
  <c r="R12" i="9" s="1"/>
  <c r="R11" i="9" s="1"/>
  <c r="Q13" i="9"/>
  <c r="Q12" i="9" s="1"/>
  <c r="Q11" i="9" s="1"/>
  <c r="F13" i="9"/>
  <c r="F12" i="9" s="1"/>
  <c r="E12" i="9"/>
  <c r="B9" i="9"/>
  <c r="B8" i="9"/>
  <c r="Q205" i="9" l="1"/>
  <c r="E27" i="9"/>
  <c r="S27" i="9"/>
  <c r="E156" i="9"/>
  <c r="E143" i="9" s="1"/>
  <c r="S205" i="9"/>
  <c r="E223" i="9"/>
  <c r="R27" i="9"/>
  <c r="R22" i="9" s="1"/>
  <c r="R10" i="9" s="1"/>
  <c r="S22" i="9"/>
  <c r="R99" i="9"/>
  <c r="G201" i="9"/>
  <c r="G157" i="9"/>
  <c r="S109" i="9"/>
  <c r="F143" i="9"/>
  <c r="R109" i="9"/>
  <c r="S156" i="9"/>
  <c r="S143" i="9" s="1"/>
  <c r="S142" i="9" s="1"/>
  <c r="E205" i="9"/>
  <c r="E10" i="9"/>
  <c r="R223" i="9"/>
  <c r="Q99" i="9"/>
  <c r="R156" i="9"/>
  <c r="R143" i="9" s="1"/>
  <c r="R142" i="9" s="1"/>
  <c r="G187" i="9"/>
  <c r="G185" i="9" s="1"/>
  <c r="S223" i="9"/>
  <c r="Q109" i="9"/>
  <c r="S99" i="9"/>
  <c r="G144" i="9"/>
  <c r="Q156" i="9"/>
  <c r="Q143" i="9" s="1"/>
  <c r="Q142" i="9" s="1"/>
  <c r="G206" i="9"/>
  <c r="G53" i="9"/>
  <c r="G75" i="9"/>
  <c r="Q27" i="9"/>
  <c r="Q22" i="9" s="1"/>
  <c r="G192" i="9"/>
  <c r="G190" i="9" s="1"/>
  <c r="G198" i="9"/>
  <c r="G91" i="9"/>
  <c r="G90" i="9" s="1"/>
  <c r="G100" i="9"/>
  <c r="G110" i="9"/>
  <c r="G122" i="9"/>
  <c r="G121" i="9" s="1"/>
  <c r="G119" i="9" s="1"/>
  <c r="G106" i="9"/>
  <c r="G116" i="9"/>
  <c r="G224" i="9"/>
  <c r="G223" i="9" s="1"/>
  <c r="G24" i="9"/>
  <c r="G31" i="9"/>
  <c r="G43" i="9"/>
  <c r="G103" i="9"/>
  <c r="G113" i="9"/>
  <c r="G164" i="9"/>
  <c r="S10" i="9"/>
  <c r="B198" i="9"/>
  <c r="B192" i="9"/>
  <c r="B91" i="9"/>
  <c r="B201" i="9"/>
  <c r="B214" i="9"/>
  <c r="G214" i="9"/>
  <c r="B75" i="9"/>
  <c r="B224" i="9"/>
  <c r="B90" i="9"/>
  <c r="B24" i="9"/>
  <c r="F10" i="9"/>
  <c r="F7" i="9" s="1"/>
  <c r="G4" i="9" s="1"/>
  <c r="B43" i="9"/>
  <c r="B223" i="9"/>
  <c r="B232" i="9"/>
  <c r="B27" i="9"/>
  <c r="G156" i="9" l="1"/>
  <c r="G27" i="9"/>
  <c r="G22" i="9" s="1"/>
  <c r="Q10" i="9"/>
  <c r="G99" i="9"/>
  <c r="E7" i="9"/>
  <c r="S7" i="9"/>
  <c r="G205" i="9"/>
  <c r="R7" i="9"/>
  <c r="G143" i="9"/>
  <c r="G142" i="9" s="1"/>
  <c r="Q7" i="9"/>
  <c r="G109" i="9"/>
  <c r="B185" i="9"/>
  <c r="B22" i="9"/>
  <c r="D20" i="7"/>
  <c r="F20" i="7"/>
  <c r="G20" i="7"/>
  <c r="D39" i="7"/>
  <c r="F39" i="7"/>
  <c r="G39" i="7"/>
  <c r="J28" i="7"/>
  <c r="J29" i="7"/>
  <c r="J30" i="7"/>
  <c r="J31" i="7"/>
  <c r="J32" i="7"/>
  <c r="J33" i="7"/>
  <c r="J34" i="7"/>
  <c r="J35" i="7"/>
  <c r="J36" i="7"/>
  <c r="J37" i="7"/>
  <c r="J38" i="7"/>
  <c r="I28" i="7"/>
  <c r="I29" i="7"/>
  <c r="I30" i="7"/>
  <c r="I31" i="7"/>
  <c r="I32" i="7"/>
  <c r="I33" i="7"/>
  <c r="I34" i="7"/>
  <c r="I35" i="7"/>
  <c r="I36" i="7"/>
  <c r="I37" i="7"/>
  <c r="I38" i="7"/>
  <c r="J27" i="7"/>
  <c r="J39" i="7" l="1"/>
  <c r="I39" i="7"/>
  <c r="B142" i="9"/>
  <c r="B143" i="9"/>
  <c r="E120" i="3" l="1"/>
  <c r="C16" i="2" s="1"/>
  <c r="E109" i="3"/>
  <c r="C15" i="2" s="1"/>
  <c r="E98" i="3"/>
  <c r="C14" i="2" s="1"/>
  <c r="E87" i="3"/>
  <c r="C13" i="2" s="1"/>
  <c r="C12" i="2"/>
  <c r="D9" i="3"/>
  <c r="B11" i="2" s="1"/>
  <c r="I20" i="7" l="1"/>
  <c r="J20" i="7" l="1"/>
  <c r="D120" i="3"/>
  <c r="B16" i="2" s="1"/>
  <c r="D109" i="3"/>
  <c r="B15" i="2" s="1"/>
  <c r="D98" i="3"/>
  <c r="B14" i="2" s="1"/>
  <c r="S121" i="3"/>
  <c r="S122" i="3"/>
  <c r="S123" i="3"/>
  <c r="S124" i="3"/>
  <c r="S125" i="3"/>
  <c r="S126" i="3"/>
  <c r="S127" i="3"/>
  <c r="S128" i="3"/>
  <c r="S129" i="3"/>
  <c r="S130" i="3"/>
  <c r="G121" i="3"/>
  <c r="G122" i="3"/>
  <c r="G123" i="3"/>
  <c r="G124" i="3"/>
  <c r="G125" i="3"/>
  <c r="G126" i="3"/>
  <c r="G127" i="3"/>
  <c r="G128" i="3"/>
  <c r="G129" i="3"/>
  <c r="G130" i="3"/>
  <c r="K121" i="3"/>
  <c r="K122" i="3"/>
  <c r="K123" i="3"/>
  <c r="K124" i="3"/>
  <c r="K125" i="3"/>
  <c r="K126" i="3"/>
  <c r="K127" i="3"/>
  <c r="K128" i="3"/>
  <c r="K129" i="3"/>
  <c r="K130" i="3"/>
  <c r="O121" i="3"/>
  <c r="O122" i="3"/>
  <c r="O123" i="3"/>
  <c r="O124" i="3"/>
  <c r="O125" i="3"/>
  <c r="O126" i="3"/>
  <c r="O127" i="3"/>
  <c r="O128" i="3"/>
  <c r="O129" i="3"/>
  <c r="O130" i="3"/>
  <c r="L109" i="3"/>
  <c r="L15" i="2" s="1"/>
  <c r="G99" i="3"/>
  <c r="D87" i="3"/>
  <c r="B13" i="2" s="1"/>
  <c r="S10" i="3"/>
  <c r="S11" i="3"/>
  <c r="S12" i="3"/>
  <c r="S13" i="3"/>
  <c r="S14" i="3"/>
  <c r="S15" i="3"/>
  <c r="S16" i="3"/>
  <c r="S17" i="3"/>
  <c r="S18" i="3"/>
  <c r="S77" i="3"/>
  <c r="S78" i="3"/>
  <c r="S79" i="3"/>
  <c r="S80" i="3"/>
  <c r="S81" i="3"/>
  <c r="S82" i="3"/>
  <c r="S83" i="3"/>
  <c r="S84" i="3"/>
  <c r="S85" i="3"/>
  <c r="S86" i="3"/>
  <c r="S88" i="3"/>
  <c r="S89" i="3"/>
  <c r="S90" i="3"/>
  <c r="S91" i="3"/>
  <c r="S92" i="3"/>
  <c r="S93" i="3"/>
  <c r="S94" i="3"/>
  <c r="S95" i="3"/>
  <c r="S96" i="3"/>
  <c r="S97" i="3"/>
  <c r="S99" i="3"/>
  <c r="S100" i="3"/>
  <c r="S101" i="3"/>
  <c r="S102" i="3"/>
  <c r="S103" i="3"/>
  <c r="S104" i="3"/>
  <c r="S105" i="3"/>
  <c r="S106" i="3"/>
  <c r="S107" i="3"/>
  <c r="S108" i="3"/>
  <c r="S110" i="3"/>
  <c r="S111" i="3"/>
  <c r="S112" i="3"/>
  <c r="S113" i="3"/>
  <c r="S114" i="3"/>
  <c r="S115" i="3"/>
  <c r="S116" i="3"/>
  <c r="S117" i="3"/>
  <c r="S118" i="3"/>
  <c r="S119" i="3"/>
  <c r="O10" i="3"/>
  <c r="O11" i="3"/>
  <c r="O12" i="3"/>
  <c r="O13" i="3"/>
  <c r="O14" i="3"/>
  <c r="O15" i="3"/>
  <c r="O16" i="3"/>
  <c r="O17" i="3"/>
  <c r="O18" i="3"/>
  <c r="O77" i="3"/>
  <c r="O78" i="3"/>
  <c r="O79" i="3"/>
  <c r="O80" i="3"/>
  <c r="O81" i="3"/>
  <c r="O82" i="3"/>
  <c r="O83" i="3"/>
  <c r="O84" i="3"/>
  <c r="O85" i="3"/>
  <c r="O86" i="3"/>
  <c r="O88" i="3"/>
  <c r="O89" i="3"/>
  <c r="O90" i="3"/>
  <c r="O91" i="3"/>
  <c r="O92" i="3"/>
  <c r="O93" i="3"/>
  <c r="O94" i="3"/>
  <c r="O95" i="3"/>
  <c r="O96" i="3"/>
  <c r="O97" i="3"/>
  <c r="O99" i="3"/>
  <c r="O100" i="3"/>
  <c r="O101" i="3"/>
  <c r="O102" i="3"/>
  <c r="O103" i="3"/>
  <c r="O104" i="3"/>
  <c r="O105" i="3"/>
  <c r="O106" i="3"/>
  <c r="O107" i="3"/>
  <c r="O108" i="3"/>
  <c r="O110" i="3"/>
  <c r="O111" i="3"/>
  <c r="O112" i="3"/>
  <c r="O113" i="3"/>
  <c r="O114" i="3"/>
  <c r="O115" i="3"/>
  <c r="O116" i="3"/>
  <c r="O117" i="3"/>
  <c r="O118" i="3"/>
  <c r="O119" i="3"/>
  <c r="K10" i="3"/>
  <c r="K11" i="3"/>
  <c r="K12" i="3"/>
  <c r="K13" i="3"/>
  <c r="K14" i="3"/>
  <c r="K15" i="3"/>
  <c r="K16" i="3"/>
  <c r="K17" i="3"/>
  <c r="K18" i="3"/>
  <c r="K77" i="3"/>
  <c r="K78" i="3"/>
  <c r="K79" i="3"/>
  <c r="K80" i="3"/>
  <c r="K81" i="3"/>
  <c r="K82" i="3"/>
  <c r="K83" i="3"/>
  <c r="K84" i="3"/>
  <c r="K85" i="3"/>
  <c r="K86" i="3"/>
  <c r="K88" i="3"/>
  <c r="K89" i="3"/>
  <c r="K90" i="3"/>
  <c r="K91" i="3"/>
  <c r="K92" i="3"/>
  <c r="K93" i="3"/>
  <c r="K94" i="3"/>
  <c r="K95" i="3"/>
  <c r="K96" i="3"/>
  <c r="K97" i="3"/>
  <c r="K99" i="3"/>
  <c r="K100" i="3"/>
  <c r="K101" i="3"/>
  <c r="K102" i="3"/>
  <c r="K103" i="3"/>
  <c r="K104" i="3"/>
  <c r="K105" i="3"/>
  <c r="K106" i="3"/>
  <c r="K107" i="3"/>
  <c r="K108" i="3"/>
  <c r="K110" i="3"/>
  <c r="K111" i="3"/>
  <c r="K112" i="3"/>
  <c r="K113" i="3"/>
  <c r="K114" i="3"/>
  <c r="K115" i="3"/>
  <c r="K116" i="3"/>
  <c r="K117" i="3"/>
  <c r="K118" i="3"/>
  <c r="K119" i="3"/>
  <c r="G10" i="3"/>
  <c r="G11" i="3"/>
  <c r="G12" i="3"/>
  <c r="G13" i="3"/>
  <c r="G14" i="3"/>
  <c r="G15" i="3"/>
  <c r="G16" i="3"/>
  <c r="G17" i="3"/>
  <c r="G18" i="3"/>
  <c r="G77" i="3"/>
  <c r="G78" i="3"/>
  <c r="G79" i="3"/>
  <c r="G80" i="3"/>
  <c r="G81" i="3"/>
  <c r="G82" i="3"/>
  <c r="G83" i="3"/>
  <c r="G84" i="3"/>
  <c r="G85" i="3"/>
  <c r="G86" i="3"/>
  <c r="G88" i="3"/>
  <c r="G89" i="3"/>
  <c r="G90" i="3"/>
  <c r="G91" i="3"/>
  <c r="G92" i="3"/>
  <c r="G93" i="3"/>
  <c r="G94" i="3"/>
  <c r="G95" i="3"/>
  <c r="G96" i="3"/>
  <c r="G97" i="3"/>
  <c r="G100" i="3"/>
  <c r="G101" i="3"/>
  <c r="G102" i="3"/>
  <c r="G103" i="3"/>
  <c r="G104" i="3"/>
  <c r="G105" i="3"/>
  <c r="G106" i="3"/>
  <c r="G107" i="3"/>
  <c r="G108" i="3"/>
  <c r="G110" i="3"/>
  <c r="G111" i="3"/>
  <c r="G112" i="3"/>
  <c r="G113" i="3"/>
  <c r="G114" i="3"/>
  <c r="G115" i="3"/>
  <c r="G116" i="3"/>
  <c r="G117" i="3"/>
  <c r="G118" i="3"/>
  <c r="G119" i="3"/>
  <c r="H120" i="3"/>
  <c r="G16" i="2" s="1"/>
  <c r="H109" i="3"/>
  <c r="G15" i="2" s="1"/>
  <c r="G14" i="2"/>
  <c r="I87" i="3"/>
  <c r="H13" i="2" s="1"/>
  <c r="J87" i="3"/>
  <c r="I13" i="2" s="1"/>
  <c r="G13" i="2"/>
  <c r="H12" i="2"/>
  <c r="I12" i="2"/>
  <c r="I9" i="3"/>
  <c r="H11" i="2" s="1"/>
  <c r="J9" i="3"/>
  <c r="I11" i="2" s="1"/>
  <c r="H9" i="3"/>
  <c r="E12" i="3" l="1"/>
  <c r="E15" i="3"/>
  <c r="E14" i="3"/>
  <c r="E11" i="3"/>
  <c r="E13" i="3"/>
  <c r="H8" i="3"/>
  <c r="F117" i="3"/>
  <c r="D8" i="3"/>
  <c r="G9" i="3"/>
  <c r="F128" i="3"/>
  <c r="F124" i="3"/>
  <c r="F110" i="3"/>
  <c r="F113" i="3"/>
  <c r="F17" i="3"/>
  <c r="F13" i="2"/>
  <c r="F129" i="3"/>
  <c r="F121" i="3"/>
  <c r="F127" i="3"/>
  <c r="F125" i="3"/>
  <c r="F130" i="3"/>
  <c r="F126" i="3"/>
  <c r="F122" i="3"/>
  <c r="F116" i="3"/>
  <c r="F112" i="3"/>
  <c r="F12" i="2"/>
  <c r="G11" i="2"/>
  <c r="F11" i="2" s="1"/>
  <c r="F123" i="3"/>
  <c r="F105" i="3"/>
  <c r="F101" i="3"/>
  <c r="F93" i="3"/>
  <c r="F118" i="3"/>
  <c r="F108" i="3"/>
  <c r="F104" i="3"/>
  <c r="F100" i="3"/>
  <c r="F97" i="3"/>
  <c r="F13" i="3"/>
  <c r="F16" i="3"/>
  <c r="F12" i="3"/>
  <c r="F96" i="3"/>
  <c r="F92" i="3"/>
  <c r="F88" i="3"/>
  <c r="G87" i="3"/>
  <c r="F89" i="3"/>
  <c r="F81" i="3"/>
  <c r="F86" i="3"/>
  <c r="F85" i="3"/>
  <c r="F77" i="3"/>
  <c r="F78" i="3"/>
  <c r="F84" i="3"/>
  <c r="F80" i="3"/>
  <c r="F102" i="3"/>
  <c r="F94" i="3"/>
  <c r="F14" i="3"/>
  <c r="F114" i="3"/>
  <c r="F106" i="3"/>
  <c r="F90" i="3"/>
  <c r="F82" i="3"/>
  <c r="F18" i="3"/>
  <c r="F119" i="3"/>
  <c r="F115" i="3"/>
  <c r="F111" i="3"/>
  <c r="F107" i="3"/>
  <c r="F103" i="3"/>
  <c r="F99" i="3"/>
  <c r="F95" i="3"/>
  <c r="F91" i="3"/>
  <c r="F83" i="3"/>
  <c r="F79" i="3"/>
  <c r="F15" i="3"/>
  <c r="F11" i="3"/>
  <c r="V120" i="3"/>
  <c r="X16" i="2" s="1"/>
  <c r="U120" i="3"/>
  <c r="W16" i="2" s="1"/>
  <c r="T120" i="3"/>
  <c r="R120" i="3"/>
  <c r="S16" i="2" s="1"/>
  <c r="Q120" i="3"/>
  <c r="R16" i="2" s="1"/>
  <c r="P120" i="3"/>
  <c r="N120" i="3"/>
  <c r="N16" i="2" s="1"/>
  <c r="M120" i="3"/>
  <c r="M16" i="2" s="1"/>
  <c r="L120" i="3"/>
  <c r="J120" i="3"/>
  <c r="I16" i="2" s="1"/>
  <c r="I120" i="3"/>
  <c r="V109" i="3"/>
  <c r="X15" i="2" s="1"/>
  <c r="U109" i="3"/>
  <c r="W15" i="2" s="1"/>
  <c r="T109" i="3"/>
  <c r="V15" i="2" s="1"/>
  <c r="R109" i="3"/>
  <c r="S15" i="2" s="1"/>
  <c r="Q109" i="3"/>
  <c r="R15" i="2" s="1"/>
  <c r="P109" i="3"/>
  <c r="Q15" i="2" s="1"/>
  <c r="N109" i="3"/>
  <c r="N15" i="2" s="1"/>
  <c r="M109" i="3"/>
  <c r="M15" i="2" s="1"/>
  <c r="J109" i="3"/>
  <c r="I15" i="2" s="1"/>
  <c r="I109" i="3"/>
  <c r="H15" i="2" s="1"/>
  <c r="V98" i="3"/>
  <c r="X14" i="2" s="1"/>
  <c r="U98" i="3"/>
  <c r="W14" i="2" s="1"/>
  <c r="T98" i="3"/>
  <c r="V14" i="2" s="1"/>
  <c r="R98" i="3"/>
  <c r="S14" i="2" s="1"/>
  <c r="Q98" i="3"/>
  <c r="R14" i="2" s="1"/>
  <c r="P98" i="3"/>
  <c r="Q14" i="2" s="1"/>
  <c r="N98" i="3"/>
  <c r="N14" i="2" s="1"/>
  <c r="M98" i="3"/>
  <c r="M14" i="2" s="1"/>
  <c r="L98" i="3"/>
  <c r="L14" i="2" s="1"/>
  <c r="J98" i="3"/>
  <c r="I14" i="2" s="1"/>
  <c r="I98" i="3"/>
  <c r="V87" i="3"/>
  <c r="X13" i="2" s="1"/>
  <c r="U87" i="3"/>
  <c r="W13" i="2" s="1"/>
  <c r="T87" i="3"/>
  <c r="V13" i="2" s="1"/>
  <c r="R87" i="3"/>
  <c r="S13" i="2" s="1"/>
  <c r="Q87" i="3"/>
  <c r="R13" i="2" s="1"/>
  <c r="P87" i="3"/>
  <c r="Q13" i="2" s="1"/>
  <c r="N87" i="3"/>
  <c r="N13" i="2" s="1"/>
  <c r="M87" i="3"/>
  <c r="M13" i="2" s="1"/>
  <c r="L87" i="3"/>
  <c r="L13" i="2" s="1"/>
  <c r="X12" i="2"/>
  <c r="W12" i="2"/>
  <c r="V12" i="2"/>
  <c r="S12" i="2"/>
  <c r="R12" i="2"/>
  <c r="Q12" i="2"/>
  <c r="N12" i="2"/>
  <c r="M12" i="2"/>
  <c r="L12" i="2"/>
  <c r="V9" i="3"/>
  <c r="X11" i="2" s="1"/>
  <c r="U9" i="3"/>
  <c r="W11" i="2" s="1"/>
  <c r="T9" i="3"/>
  <c r="V11" i="2" s="1"/>
  <c r="R9" i="3"/>
  <c r="S11" i="2" s="1"/>
  <c r="Q9" i="3"/>
  <c r="R11" i="2" s="1"/>
  <c r="P9" i="3"/>
  <c r="N9" i="3"/>
  <c r="N11" i="2" s="1"/>
  <c r="M9" i="3"/>
  <c r="M11" i="2" s="1"/>
  <c r="L9" i="3"/>
  <c r="J8" i="3"/>
  <c r="I10" i="2" s="1"/>
  <c r="K12" i="2" l="1"/>
  <c r="U11" i="2"/>
  <c r="I9" i="2"/>
  <c r="E9" i="3"/>
  <c r="C11" i="2" s="1"/>
  <c r="D7" i="3"/>
  <c r="B10" i="2"/>
  <c r="B9" i="2" s="1"/>
  <c r="P12" i="2"/>
  <c r="U12" i="2"/>
  <c r="K13" i="2"/>
  <c r="P13" i="2"/>
  <c r="U13" i="2"/>
  <c r="K14" i="2"/>
  <c r="P14" i="2"/>
  <c r="F15" i="2"/>
  <c r="K120" i="3"/>
  <c r="L16" i="2"/>
  <c r="K16" i="2" s="1"/>
  <c r="S120" i="3"/>
  <c r="V16" i="2"/>
  <c r="U16" i="2" s="1"/>
  <c r="G120" i="3"/>
  <c r="H16" i="2"/>
  <c r="F16" i="2" s="1"/>
  <c r="O120" i="3"/>
  <c r="Q16" i="2"/>
  <c r="P16" i="2" s="1"/>
  <c r="U15" i="2"/>
  <c r="K15" i="2"/>
  <c r="P15" i="2"/>
  <c r="G98" i="3"/>
  <c r="H14" i="2"/>
  <c r="F14" i="2" s="1"/>
  <c r="U14" i="2"/>
  <c r="O9" i="3"/>
  <c r="Q11" i="2"/>
  <c r="P11" i="2" s="1"/>
  <c r="S9" i="3"/>
  <c r="K9" i="3"/>
  <c r="L11" i="2"/>
  <c r="K11" i="2" s="1"/>
  <c r="G109" i="3"/>
  <c r="O87" i="3"/>
  <c r="S87" i="3"/>
  <c r="K109" i="3"/>
  <c r="O109" i="3"/>
  <c r="S109" i="3"/>
  <c r="K98" i="3"/>
  <c r="O98" i="3"/>
  <c r="S98" i="3"/>
  <c r="K87" i="3"/>
  <c r="L8" i="3"/>
  <c r="L10" i="2" s="1"/>
  <c r="K22" i="3"/>
  <c r="F22" i="3" s="1"/>
  <c r="S22" i="3"/>
  <c r="N8" i="3"/>
  <c r="Q8" i="3"/>
  <c r="T8" i="3"/>
  <c r="V10" i="2" s="1"/>
  <c r="R8" i="3"/>
  <c r="U8" i="3"/>
  <c r="I8" i="3"/>
  <c r="G8" i="3" s="1"/>
  <c r="M8" i="3"/>
  <c r="P8" i="3"/>
  <c r="Q10" i="2" s="1"/>
  <c r="G10" i="2"/>
  <c r="G9" i="2" s="1"/>
  <c r="V8" i="3"/>
  <c r="J7" i="3"/>
  <c r="I19" i="1"/>
  <c r="I16" i="1"/>
  <c r="G16" i="1"/>
  <c r="V9" i="2" l="1"/>
  <c r="E8" i="3"/>
  <c r="E7" i="3" s="1"/>
  <c r="Q9" i="2"/>
  <c r="L9" i="2"/>
  <c r="F120" i="3"/>
  <c r="D14" i="2"/>
  <c r="D11" i="2"/>
  <c r="D15" i="2"/>
  <c r="D13" i="2"/>
  <c r="D16" i="2"/>
  <c r="F98" i="3"/>
  <c r="I7" i="3"/>
  <c r="H10" i="2"/>
  <c r="H9" i="2" s="1"/>
  <c r="V7" i="3"/>
  <c r="X10" i="2"/>
  <c r="X9" i="2" s="1"/>
  <c r="M7" i="3"/>
  <c r="M10" i="2"/>
  <c r="M9" i="2" s="1"/>
  <c r="R7" i="3"/>
  <c r="S10" i="2"/>
  <c r="S9" i="2" s="1"/>
  <c r="N7" i="3"/>
  <c r="N10" i="2"/>
  <c r="N9" i="2" s="1"/>
  <c r="U7" i="3"/>
  <c r="W10" i="2"/>
  <c r="W9" i="2" s="1"/>
  <c r="Q7" i="3"/>
  <c r="R10" i="2"/>
  <c r="R9" i="2" s="1"/>
  <c r="F9" i="3"/>
  <c r="F109" i="3"/>
  <c r="F87" i="3"/>
  <c r="L7" i="3"/>
  <c r="K8" i="3"/>
  <c r="H7" i="3"/>
  <c r="T7" i="3"/>
  <c r="S8" i="3"/>
  <c r="P7" i="3"/>
  <c r="O8" i="3"/>
  <c r="O18" i="2"/>
  <c r="F38" i="1"/>
  <c r="I22" i="1" s="1"/>
  <c r="G38" i="1"/>
  <c r="H38" i="1"/>
  <c r="I38" i="1"/>
  <c r="J38" i="1"/>
  <c r="K38" i="1"/>
  <c r="C10" i="2" l="1"/>
  <c r="C9" i="2" s="1"/>
  <c r="G7" i="3"/>
  <c r="O7" i="3"/>
  <c r="S7" i="3"/>
  <c r="K7" i="3"/>
  <c r="P10" i="2"/>
  <c r="P9" i="2" s="1"/>
  <c r="U10" i="2"/>
  <c r="U9" i="2" s="1"/>
  <c r="F10" i="2"/>
  <c r="F9" i="2" s="1"/>
  <c r="K10" i="2"/>
  <c r="K9" i="2" s="1"/>
  <c r="X18" i="2"/>
  <c r="D22" i="2"/>
  <c r="T18" i="2"/>
  <c r="M18" i="2"/>
  <c r="N18" i="2"/>
  <c r="H18" i="2"/>
  <c r="R18" i="2"/>
  <c r="S18" i="2"/>
  <c r="I18" i="2"/>
  <c r="W18" i="2"/>
  <c r="F8" i="3"/>
  <c r="E38" i="1"/>
  <c r="G22" i="1" s="1"/>
  <c r="G18" i="2" l="1"/>
  <c r="F7" i="3"/>
  <c r="D10" i="2"/>
  <c r="D9" i="2" s="1"/>
  <c r="L18" i="2"/>
  <c r="K18" i="2" s="1"/>
  <c r="Q18" i="2"/>
  <c r="D20" i="2"/>
  <c r="J18" i="2"/>
  <c r="C18" i="2" s="1"/>
  <c r="D21" i="2"/>
  <c r="F18" i="2" l="1"/>
  <c r="V18" i="2"/>
  <c r="P18" i="2"/>
  <c r="U18" i="2" l="1"/>
  <c r="D18" i="2" s="1"/>
  <c r="B32" i="2" s="1"/>
  <c r="B34" i="2" s="1"/>
  <c r="D19" i="2"/>
  <c r="K37" i="2" l="1"/>
  <c r="K38" i="2" l="1"/>
  <c r="J37" i="2" l="1"/>
  <c r="M38" i="2" l="1"/>
  <c r="J38" i="2"/>
  <c r="M37" i="2"/>
  <c r="L37" i="2" l="1"/>
  <c r="O37" i="2"/>
  <c r="O38" i="2" l="1"/>
  <c r="L38" i="2"/>
  <c r="N37" i="2" l="1"/>
  <c r="Q37" i="2"/>
  <c r="Q38" i="2" l="1"/>
  <c r="N38" i="2"/>
  <c r="P37" i="2" l="1"/>
  <c r="S37" i="2"/>
  <c r="S38" i="2" l="1"/>
  <c r="P38" i="2"/>
  <c r="U37" i="2" l="1"/>
  <c r="R38" i="2" l="1"/>
  <c r="U38" i="2"/>
  <c r="R37" i="2"/>
  <c r="T37" i="2" l="1"/>
  <c r="W38" i="2" l="1"/>
  <c r="T38" i="2"/>
  <c r="W37" i="2"/>
  <c r="V37" i="2" l="1"/>
  <c r="V38" i="2" l="1"/>
  <c r="X37" i="2" l="1"/>
  <c r="X38" i="2" l="1"/>
  <c r="J13" i="9"/>
  <c r="J12" i="9" s="1"/>
  <c r="J11" i="9" s="1"/>
  <c r="J10" i="9" s="1"/>
  <c r="J7" i="9" s="1"/>
  <c r="G18" i="9"/>
  <c r="G13" i="9" s="1"/>
  <c r="G12" i="9" s="1"/>
  <c r="G11" i="9" s="1"/>
  <c r="G10" i="9" s="1"/>
  <c r="G7" i="9" s="1"/>
  <c r="K13" i="9" l="1"/>
  <c r="B18" i="9"/>
  <c r="B13" i="9" l="1"/>
  <c r="K12" i="9"/>
  <c r="B12" i="9" l="1"/>
  <c r="K11" i="9"/>
  <c r="B11" i="9" l="1"/>
  <c r="K10" i="9"/>
  <c r="B10" i="9" l="1"/>
  <c r="K7" i="9"/>
  <c r="B7" i="9" s="1"/>
</calcChain>
</file>

<file path=xl/sharedStrings.xml><?xml version="1.0" encoding="utf-8"?>
<sst xmlns="http://schemas.openxmlformats.org/spreadsheetml/2006/main" count="914" uniqueCount="442">
  <si>
    <t>დანართი N5</t>
  </si>
  <si>
    <t>პროგრამული კოდი</t>
  </si>
  <si>
    <t>პროგრამის დასახელება</t>
  </si>
  <si>
    <t>კომპონენტის დასახელება</t>
  </si>
  <si>
    <t>მედიკამენტის/სახარჯი მასალის დასახელება</t>
  </si>
  <si>
    <t>ლარი</t>
  </si>
  <si>
    <t>რაოდენობა</t>
  </si>
  <si>
    <t>სულ თანხა</t>
  </si>
  <si>
    <t>წლის განმავლობაში საჭირო რაოდენობა*</t>
  </si>
  <si>
    <t>დაგეგმილი რეზერვი</t>
  </si>
  <si>
    <t>თვეები</t>
  </si>
  <si>
    <t>ფაქტიურად მოწოდებული რაოდენობა</t>
  </si>
  <si>
    <t>მოწოდების ფაქტობრივი ღირებულება (ლარი)</t>
  </si>
  <si>
    <t>მოწოდების საკასო ხარჯი
(ლარი)</t>
  </si>
  <si>
    <t>დაბრუნება</t>
  </si>
  <si>
    <t>სსიპ-ს საწყობიდან გაცემული</t>
  </si>
  <si>
    <t>შენიშვნა</t>
  </si>
  <si>
    <t>თანხა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</si>
  <si>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</si>
  <si>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</si>
  <si>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</si>
  <si>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</si>
  <si>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</si>
  <si>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</si>
  <si>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</si>
  <si>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</si>
  <si>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</si>
  <si>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</si>
  <si>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</si>
  <si>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</si>
  <si>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წლიური</t>
  </si>
  <si>
    <t>----</t>
  </si>
  <si>
    <t>დაგეგმვის დროს არსებული ნაშთი</t>
  </si>
  <si>
    <t>შესყიდვების ეკონომია</t>
  </si>
  <si>
    <t>ფასი</t>
  </si>
  <si>
    <t>გამარტივებული შესყიდვით (გადაუდებელი აუცილებლობა) განხორციელებული შესყიდვა</t>
  </si>
  <si>
    <t>*იწერება საპროგნოზო ფასი, რომლითაც დაიგეგმა ბიუჯეტი</t>
  </si>
  <si>
    <t>ტენდერით განხორციელებული შესყიდვა</t>
  </si>
  <si>
    <t>1 იანვრისათვის არსებული ნაშთი</t>
  </si>
  <si>
    <t>ღირებულება</t>
  </si>
  <si>
    <t>წლის განმავლობაში დაგეგმილი შესყიდვა**</t>
  </si>
  <si>
    <t>** იწერება საპროგნოზო ფასი, რომლითაც დაიგეგმა ბიუჯეტი</t>
  </si>
  <si>
    <t>პერიოდის დასასრულისთვის არსებული ფაქტიური ნაშთი</t>
  </si>
  <si>
    <t>დანართი N2</t>
  </si>
  <si>
    <t>საჯარო სამართლის იურიდიული პირის ბიუჯეტი (გარდა სახელმწიფო ბიუჯეტიდან გამოყოფილი მიზნობრივი სახსრებისა)</t>
  </si>
  <si>
    <t>სსიპ -------------------------------------------------------</t>
  </si>
  <si>
    <t>ცხრილი N1</t>
  </si>
  <si>
    <t>დასახელება</t>
  </si>
  <si>
    <t>გეგმა</t>
  </si>
  <si>
    <t>საკასო შესრულება</t>
  </si>
  <si>
    <t>შემოსულობები</t>
  </si>
  <si>
    <t>შემოსავლები</t>
  </si>
  <si>
    <t>საკუთარი შემოსავლები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</si>
  <si>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</si>
  <si>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</si>
  <si>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</si>
  <si>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</si>
  <si>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</si>
  <si>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</si>
  <si>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</si>
  <si>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</si>
  <si>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</si>
  <si>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</si>
  <si>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</si>
  <si>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</si>
  <si>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</si>
  <si>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</si>
  <si>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</si>
  <si>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</si>
  <si>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</si>
  <si>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</si>
  <si>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კონტროლი</t>
  </si>
  <si>
    <t>ცხრილი N2</t>
  </si>
  <si>
    <t>N</t>
  </si>
  <si>
    <t>I</t>
  </si>
  <si>
    <t>II</t>
  </si>
  <si>
    <t>III</t>
  </si>
  <si>
    <t>IV</t>
  </si>
  <si>
    <t>ცხრილი N3</t>
  </si>
  <si>
    <t>m</t>
  </si>
  <si>
    <t>სსიპ-ის აპარატი/ადმინისტრაცია</t>
  </si>
  <si>
    <t>შტატით გათვალისწინებული მომუშავეთა რიცხოვნობა</t>
  </si>
  <si>
    <t>შტატგარეშე მომუშავეთა რიცხოვნობა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</si>
  <si>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</si>
  <si>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</si>
  <si>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</si>
  <si>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</si>
  <si>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</si>
  <si>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</si>
  <si>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</si>
  <si>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</si>
  <si>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</si>
  <si>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</si>
  <si>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შტატგარეშე მომუშავეთა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</si>
  <si>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</si>
  <si>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</si>
  <si>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</si>
  <si>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</si>
  <si>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 საქონლის, საწერ-სახაზავი ქაღალდის, საბუღალტრო ბლანკების, ბიულეტენების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</si>
  <si>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</si>
  <si>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ყველა სახის საგამომცემლო-სასტამბო (არაძირითადი საქმიანობის) ხარჯი</t>
  </si>
  <si>
    <t>მცირეფასიანი საოფისე ტექნიკის შეძენა და დამონტაჟების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</si>
  <si>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</si>
  <si>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</si>
  <si>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</si>
  <si>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</si>
  <si>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</si>
  <si>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</si>
  <si>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</si>
  <si>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</si>
  <si>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</si>
  <si>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</si>
  <si>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მცირეფასიანი საოფისე ტექნიკის შეძენა და დამონტაჟების/დემონტაჟის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</si>
  <si>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</si>
  <si>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</si>
  <si>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</si>
  <si>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</si>
  <si>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შეძენა</t>
  </si>
  <si>
    <t>რეცხვის, ქიმწმენდისა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</si>
  <si>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</si>
  <si>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</si>
  <si>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</si>
  <si>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</si>
  <si>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</si>
  <si>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</si>
  <si>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</si>
  <si>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</si>
  <si>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</si>
  <si>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</si>
  <si>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</si>
  <si>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</si>
  <si>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</si>
  <si>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</si>
  <si>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</si>
  <si>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</si>
  <si>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</si>
  <si>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</si>
  <si>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</si>
  <si>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</si>
  <si>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</si>
  <si>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ექსპლოატაციისა,  მოვლა-შენახვისა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</si>
  <si>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</si>
  <si>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</si>
  <si>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</si>
  <si>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</si>
  <si>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</si>
  <si>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</si>
  <si>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</si>
  <si>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</si>
  <si>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</si>
  <si>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</si>
  <si>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</si>
  <si>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</si>
  <si>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</si>
  <si>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</si>
  <si>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</si>
  <si>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</si>
  <si>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</si>
  <si>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</si>
  <si>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</si>
  <si>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</si>
  <si>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</si>
  <si>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</si>
  <si>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</si>
  <si>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</si>
  <si>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</si>
  <si>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</si>
  <si>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</si>
  <si>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</si>
  <si>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</si>
  <si>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</si>
  <si>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</si>
  <si>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</si>
  <si>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</si>
  <si>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</si>
  <si>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</si>
  <si>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</si>
  <si>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ქონებასთან დაკავშირებული ხარჯები, გარდა პროცენტისა</t>
  </si>
  <si>
    <t>სხვადასხვა ხარჯები</t>
  </si>
  <si>
    <t>სხვადასხვა მიმდინარე ხარჯები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</si>
  <si>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</si>
  <si>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</si>
  <si>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</si>
  <si>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</si>
  <si>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</si>
  <si>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</si>
  <si>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</si>
  <si>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</si>
  <si>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</si>
  <si>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</si>
  <si>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</si>
  <si>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</si>
  <si>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</si>
  <si>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</si>
  <si>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დღგ-ისა)</t>
  </si>
  <si>
    <t>მოსაკრებლები</t>
  </si>
  <si>
    <t>საკომისიოები</t>
  </si>
  <si>
    <t>სხვადასხვა მიმდინარე ხარჯების სხვა დანარჩენი მიმდინარე ხარჯი</t>
  </si>
  <si>
    <t>სხვადასხვა კაპიტალური ხარჯები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</si>
  <si>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</si>
  <si>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</si>
  <si>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</si>
  <si>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</si>
  <si>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</si>
  <si>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</si>
  <si>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</si>
  <si>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</si>
  <si>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</si>
  <si>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</si>
  <si>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</si>
  <si>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</si>
  <si>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შენობა-ნაგებობები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</si>
  <si>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</si>
  <si>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</si>
  <si>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</si>
  <si>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</si>
  <si>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</si>
  <si>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</si>
  <si>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</si>
  <si>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</si>
  <si>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</si>
  <si>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</si>
  <si>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</si>
  <si>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</si>
  <si>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</si>
  <si>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ფოტოაპარატის შეძენა</t>
  </si>
  <si>
    <t>ვიდეო-აუდიო აპარატურა</t>
  </si>
  <si>
    <t>მუსიკალური ინსტრუმენტები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</si>
  <si>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</si>
  <si>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</si>
  <si>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</si>
  <si>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</si>
  <si>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</si>
  <si>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</si>
  <si>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</si>
  <si>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</si>
  <si>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</si>
  <si>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 xml:space="preserve">კულტივირებული აქტივები </t>
  </si>
  <si>
    <t>არამატერიალური ძირითადი აქტივები</t>
  </si>
  <si>
    <t>ლიცენზიები</t>
  </si>
  <si>
    <t>სხვა არამატერიალური ძირითადი აქტივები</t>
  </si>
  <si>
    <t xml:space="preserve">მატერიალური მარაგები </t>
  </si>
  <si>
    <t>სტრატეგიული მარაგები</t>
  </si>
  <si>
    <t>სხვა 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</si>
  <si>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</si>
  <si>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</si>
  <si>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</si>
  <si>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</si>
  <si>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</si>
  <si>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</si>
  <si>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</si>
  <si>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</si>
  <si>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</si>
  <si>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რადიოსიხშირული სპექტრით სარგებლობის ლიცენზია</t>
  </si>
  <si>
    <t>სხვა დანარჩენი ბუნებრივი აქტივები</t>
  </si>
  <si>
    <t>არაწარმოებული არამატერიალური აქტივები</t>
  </si>
  <si>
    <t>ფინანსური აქტივების ზრდა</t>
  </si>
  <si>
    <t>საშინაო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</si>
  <si>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</si>
  <si>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</si>
  <si>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</si>
  <si>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 xml:space="preserve">აქციები და სხვა კაპიტალი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</si>
  <si>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</si>
  <si>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</si>
  <si>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>სხვა დებიტორული დავალიანებები</t>
  </si>
  <si>
    <t xml:space="preserve">საგარეო </t>
  </si>
  <si>
    <t>სესხები</t>
  </si>
  <si>
    <t>აქციები და სხვა კაპიტალი</t>
  </si>
  <si>
    <t xml:space="preserve">დაზღვევის ტექნიკური რეზერვები </t>
  </si>
  <si>
    <t>წარმოებული ფინანსური ინსტრუმენტები</t>
  </si>
  <si>
    <t>მონეტარული ოქრო და ნასესხობის სპეციალური უფლება</t>
  </si>
  <si>
    <t>ფასიანი ქაღალდები, გარდა აქციებისა</t>
  </si>
  <si>
    <t>აქციები და სხვა კაპიტალი (მხოლოდ სახელმწიფო საწარმოები და ორგანიზაციები)</t>
  </si>
  <si>
    <t>სადაზღვევო ტექნიკური რეზერვები</t>
  </si>
  <si>
    <t>სხვა კრედიტორული დავალიანებები</t>
  </si>
  <si>
    <t>საგარეო</t>
  </si>
  <si>
    <t>ვალუტა და დეპოზიტები</t>
  </si>
  <si>
    <t>დაზღვევის ტექნიკური რეზერვები</t>
  </si>
  <si>
    <t>დაზუსტებული გეგმა</t>
  </si>
  <si>
    <t>დამტკიცებული გეგმა</t>
  </si>
  <si>
    <t xml:space="preserve">კვარტლის </t>
  </si>
  <si>
    <t xml:space="preserve"> კვარტლის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</si>
  <si>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</si>
  <si>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</si>
  <si>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/ლარი/</t>
  </si>
  <si>
    <t>თვე</t>
  </si>
  <si>
    <t>ფაქტიურად დასაქმებული</t>
  </si>
  <si>
    <t>ვაკანსია</t>
  </si>
  <si>
    <t>რიცხოვნობა</t>
  </si>
  <si>
    <t>თანამდებობრივი სარგო თვეში</t>
  </si>
  <si>
    <t>სულ</t>
  </si>
  <si>
    <t>შრომის ანაზღაურების ოდენობა თვეში</t>
  </si>
  <si>
    <t>შრომის ანაზღაურების საკასო ხარჯი თვის განმავლობაში</t>
  </si>
  <si>
    <t>თანამდებობრივი სარგოს საკასო ხარჯი თვის განმავლობაში</t>
  </si>
  <si>
    <t>35 03 05</t>
  </si>
  <si>
    <t>მოსახლეობის საყოველთაო ჯანმრთელობის დაცვის პროგრამა</t>
  </si>
  <si>
    <t>პროგრამის/ქვეპროგრამის დასახელება</t>
  </si>
  <si>
    <t>პირველადი ჯანდაცვის კომპონენტი</t>
  </si>
  <si>
    <t>ბენეფიციართა რაოდენობა</t>
  </si>
  <si>
    <t>მიმწოდებელი დაწესებულებების რაოდენობა</t>
  </si>
  <si>
    <t>მ.შ. ურგენტული</t>
  </si>
  <si>
    <t>მიზნობრივი გრანტი</t>
  </si>
  <si>
    <t>მიზნობრივი გრანტები</t>
  </si>
  <si>
    <t xml:space="preserve"> გეგმა</t>
  </si>
  <si>
    <t>ვაკანსია (ლიმიტის ფარგლებში არსებული რესურსი)</t>
  </si>
  <si>
    <t>ბრძანებით დამტკიცებული</t>
  </si>
  <si>
    <t>ნაშთი წლის დასაწყისისათვის</t>
  </si>
  <si>
    <t>თანამდებობრივი სარგოს ფაქტობრივი ხარჯი (დარიცხვა)</t>
  </si>
  <si>
    <t>სხვაობა დამტკიცებულ თანამდებობრივი სარგო და დარიცხვას შორის</t>
  </si>
  <si>
    <t>ბრძანებიტ დამტკიცებული შტატგარეშე მოსამსახურე
(ლიმიტით გათვალისწინებული რაოდენობა)</t>
  </si>
  <si>
    <t>შრომის ანაზღაურების ფაქტობრივი ხარჯი (დარიცხვა)</t>
  </si>
  <si>
    <t xml:space="preserve"> სხვაობა დამტკიცებულ შრომის ანაზღაურების ოდენობასა და დარიცხვას შორის</t>
  </si>
  <si>
    <t>სხვაობა დამტკიცებულ თანამდებობრივი სარგო და საკასო ხარჯს შორის</t>
  </si>
  <si>
    <t xml:space="preserve"> სხვაობა დამტკიცებულ შრომის ანაზღაურების ოდენობასა და საკასო ხარჯს შორის</t>
  </si>
  <si>
    <t xml:space="preserve">საბიუჯეტო კანონით განსაზღვრული  შტატგარეშე მომსამსახურეთა (თვეში) </t>
  </si>
  <si>
    <t xml:space="preserve"> საბიუჯეტო კანონით განსაზღვრული  მომსამსახურეთა  (თვეში) </t>
  </si>
  <si>
    <t>გრანტები (მ.შ. მიზნობრივი)</t>
  </si>
  <si>
    <t>მ.შ. გეგმური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</si>
  <si>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</si>
  <si>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დამტკიცებული ბიუჯეტი</t>
  </si>
  <si>
    <t>დაზუსტებული ბიუჯეტი</t>
  </si>
  <si>
    <t>საკასო ხარჯი სულ</t>
  </si>
  <si>
    <t>მათ შორის საკასო ხარჯი თვეების მიხედვით</t>
  </si>
  <si>
    <t>ბენეფიციარი</t>
  </si>
  <si>
    <t>შემთხვევა</t>
  </si>
  <si>
    <t>კვარტლის</t>
  </si>
  <si>
    <t>საკასო ხარჯი</t>
  </si>
  <si>
    <t>დანართი N1</t>
  </si>
  <si>
    <t>წლის განმავლობაში სულ</t>
  </si>
  <si>
    <t>სამედიცინო მომსახურების დაფინანსება შემთხვევების მიხედვით</t>
  </si>
  <si>
    <r>
      <t xml:space="preserve">საჯარო სამართლის იურიდიული პირის საკუთარი სახსრების ფარგლებში (გარდა სახელმწიფო ბიუჯეტიდან გამოყოფილი მიზნობრივი სახსრებისა) </t>
    </r>
    <r>
      <rPr>
        <b/>
        <sz val="12"/>
        <rFont val="Sylfaen"/>
        <family val="2"/>
        <scheme val="minor"/>
      </rPr>
      <t>დაგეგმილი შემოსულობების შესრულების  ანგარიში</t>
    </r>
  </si>
  <si>
    <t>ლაბორატორიული კვლევები</t>
  </si>
  <si>
    <t>სემინარები და სწავლებები</t>
  </si>
  <si>
    <t>იჯარა</t>
  </si>
  <si>
    <t>ბანკის %</t>
  </si>
  <si>
    <t>ოვერჰედი</t>
  </si>
  <si>
    <t>სხვა</t>
  </si>
  <si>
    <r>
      <t xml:space="preserve">საჯარო სამართლის იურიდიული პირის </t>
    </r>
    <r>
      <rPr>
        <b/>
        <sz val="14"/>
        <rFont val="Sylfaen"/>
        <family val="2"/>
        <scheme val="minor"/>
      </rPr>
      <t>საკუთარი შემოსულობების</t>
    </r>
    <r>
      <rPr>
        <b/>
        <sz val="14"/>
        <rFont val="Sylfaen"/>
        <family val="2"/>
        <charset val="204"/>
        <scheme val="minor"/>
      </rPr>
      <t xml:space="preserve"> ფარგლებში დაგეგმილი </t>
    </r>
    <r>
      <rPr>
        <b/>
        <sz val="14"/>
        <rFont val="Sylfaen"/>
        <family val="2"/>
        <scheme val="minor"/>
      </rPr>
      <t>გადასახდელების</t>
    </r>
    <r>
      <rPr>
        <b/>
        <sz val="14"/>
        <rFont val="Sylfaen"/>
        <family val="2"/>
        <charset val="204"/>
        <scheme val="minor"/>
      </rPr>
      <t xml:space="preserve"> (გარდა სახელმწიფო ბიუჯეტიდან გამოყოფილი მიზნობრივი სახსრებისა) შესრულების ანგარიში</t>
    </r>
  </si>
  <si>
    <t xml:space="preserve">პროგრამული კოდი </t>
  </si>
  <si>
    <t>შენიშვნა: "შტატით გათვალისწინებული მომუშავეთა რიცხოვნობა" და "შტატგარეშე მომუშავეთა რიცხოვნობა" გრაფებში იწერება, მხოლოდ ის რაოდენობა, რომელიც ფინანსდება საკუთარი შემოსულობების ფარგლებში დაგეგმილი ხარჯებიდან</t>
  </si>
  <si>
    <t xml:space="preserve">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</si>
  <si>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</si>
  <si>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მიზნობვრივი გრანტები</t>
  </si>
  <si>
    <t xml:space="preserve">საკუთარი შემოსავლები </t>
  </si>
  <si>
    <t>ამერიკის შეერთებული შტატების  დაავადებათა კონტროლისა და პრევენციის ცენტრები</t>
  </si>
  <si>
    <t>თავდაცვის საფრთხის შემცირების სააგენტო</t>
  </si>
  <si>
    <t>კემბრიჯის უნივერსიტეტი</t>
  </si>
  <si>
    <t>ჯანდაცვის მსოფლიო ორგანიზაცია</t>
  </si>
  <si>
    <t>ნორვეგიის არქტიკული უნივერსიტეტი</t>
  </si>
  <si>
    <t>გერმანიის საერთაშორისო თანამშრომლობის საზოგადეობა</t>
  </si>
  <si>
    <t>ინოვაციური  და ახალი დიაგნოსტიკური მეთოდების ფონდი</t>
  </si>
  <si>
    <t>ტუბერკულოზისა და ფილტვის დაავადებების წინააღმდეგ ბრძოლის საერთაშორისო კავშირისაგან „სასიცოცხლო სტრატეგიები“ („Vital Strategies”)</t>
  </si>
  <si>
    <t>დაავადებათა ადრეული გამოვლენა და სკრინინგის სახელმწიფო პროგრამa</t>
  </si>
  <si>
    <t>კომპონენტი: კიბოს  სკრინინგი</t>
  </si>
  <si>
    <t>ძუძუს კიბოს სკრინინგი</t>
  </si>
  <si>
    <t xml:space="preserve"> საშვილოსნოს ყელის სკრინინგი</t>
  </si>
  <si>
    <t xml:space="preserve"> კოლპოსკოპია (სკრინინგი)</t>
  </si>
  <si>
    <t>კოლპოსკოპია (მორფოლოგიით)</t>
  </si>
  <si>
    <t xml:space="preserve"> პროსტატის კიბოს სკრინინგი</t>
  </si>
  <si>
    <t xml:space="preserve"> კოლორექტალური სკრინინგი</t>
  </si>
  <si>
    <t xml:space="preserve"> კოლონოსკოპია (სკრინინგი)</t>
  </si>
  <si>
    <t xml:space="preserve"> კოლონოსკოპია (მორფოლოგია)</t>
  </si>
  <si>
    <t>კომპონენტი: საშვილოსნოს ყელის ორგანიზებული სკრინინგის პილოტი</t>
  </si>
  <si>
    <t>კომპონენტი: 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</si>
  <si>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ბენეფიციართა იდენტიფიკაცია/ ბავშვთა განვითარების სკრინინგი</t>
  </si>
  <si>
    <t>ნევროლოგის კონსულტაცია, ძილის დარღვევების კვლევა</t>
  </si>
  <si>
    <t>ბენეფიციართა ნეიროფსიქოლოგიური დიაგნოსტიკა</t>
  </si>
  <si>
    <t>ელექტროფიზიოლოგიური კვლევები და მონაცემთა ანალიზი</t>
  </si>
  <si>
    <t>კომპონენტი: ეპილეფსიის დიაგნოსტიკა და ზედამხედველობა</t>
  </si>
  <si>
    <t>მონაცემთა რეგისტრაცია - დამუშავება და "ეპილეფსიის რეესტრის" ბაზაში განთავსება; პირველადი სკრინინგი - ნევროლოგის კონსულტაცია</t>
  </si>
  <si>
    <t xml:space="preserve">მეორადი (ეპილეფტოლოგიური) სკრინინგი </t>
  </si>
  <si>
    <t>ეეგ - კვლევა</t>
  </si>
  <si>
    <t>ნეიროფსიქოლოგიური ტესტირება</t>
  </si>
  <si>
    <t>ეპილეფტოლოგიური დასკვნითი დიაგნოსტიკა</t>
  </si>
  <si>
    <t>კომპონენტი: დღენაკლულთა რეტინოპათიის სკრინინგის პილოტი</t>
  </si>
  <si>
    <t xml:space="preserve"> დღენაკლულთა პირველადი კვლევა
</t>
  </si>
  <si>
    <t xml:space="preserve"> დღენაკლულთა განმეორებითი კვლევა</t>
  </si>
  <si>
    <t>იმუნიზაციის სახელმწიფო პროგრამა</t>
  </si>
  <si>
    <t>ეპიდზედამხედველობის პროგრამა</t>
  </si>
  <si>
    <t>უსაფრთხო სისხლის სახელმწიფო პროგრამა</t>
  </si>
  <si>
    <t>პროფესიულ დაავადებათა პრევენციის სახელმწიფო პროგრამა</t>
  </si>
  <si>
    <t>ტუბერკულოზის მართვის სახელმწიფო პროგრამა</t>
  </si>
  <si>
    <t>2.1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</si>
  <si>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2.2 სს „ტუბერკულოზისა და ფილტვის დაავადებათა ეროვნული ცენტრი“</t>
  </si>
  <si>
    <t>აივ-ინფექცია/შიდსის სახელმწიფო პროგრამა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</si>
  <si>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</si>
  <si>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დედათა და ბავშვთა ჯანმრთელობის სახელმწიფო პროგრმა</t>
  </si>
  <si>
    <t>ჯანმრთელობის ხელშეწყობის პროგრამა</t>
  </si>
  <si>
    <t>35 03 02 12 02</t>
  </si>
  <si>
    <t>C ჰეპატიტის მართვა</t>
  </si>
  <si>
    <t xml:space="preserve">შენიშვნა; შტატგარეშეების ანაზღაურება დაფინანსებულია საბიუჯეტო სახრსებით გამოყოფილი ასიგნებების ფარგლებში </t>
  </si>
  <si>
    <t>დამტკიცებული ბიუჯეტი (ცვლილება)</t>
  </si>
  <si>
    <t>35 03 02 01</t>
  </si>
  <si>
    <t xml:space="preserve">საინფორმაციო რეგისტრების და ელექტრონული მოდულების განვითარება </t>
  </si>
  <si>
    <t>35 03 02 02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</si>
  <si>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ვაქცინებისა და ასაცრელი მასალების შესყიდვა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</si>
  <si>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სპეციფიკური შრატებისა და ვაქცინების შესყიდვა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</si>
  <si>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 ანტირაბიული სამკურნალო საშუალებებით უზრუნველყოფა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</si>
  <si>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 გრიპის ვაქცინის შესყიდვა</t>
    </r>
  </si>
  <si>
    <r>
      <rPr>
        <b/>
        <sz val="10"/>
        <color theme="3" tint="-0.499984740745262"/>
        <rFont val="Sylfaen"/>
        <family val="1"/>
      </rPr>
      <t xml:space="preserve"> კომპონენტი</t>
    </r>
    <r>
      <rPr>
        <sz val="10"/>
        <color theme="3" tint="-0.499984740745262"/>
        <rFont val="Sylfaen"/>
        <family val="1"/>
      </rPr>
      <t>:აცრა-ვიზიტისა და ექიმის კონსულტაციის მომსახურება</t>
    </r>
  </si>
  <si>
    <r>
      <t xml:space="preserve">კომპონენტი: </t>
    </r>
    <r>
      <rPr>
        <sz val="10"/>
        <color theme="3" tint="-0.499984740745262"/>
        <rFont val="Sylfaen"/>
        <family val="1"/>
      </rPr>
      <t xml:space="preserve">,,ცივი ჯაჭვის“ მოწყობილობების/ინვენტარის შესყიდვა და მონტაჟი </t>
    </r>
  </si>
  <si>
    <t>35 03 02 03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</si>
  <si>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</si>
  <si>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</si>
  <si>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:ნოზოკომიური ინფექციების ეპიდზედამხედველობა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</si>
  <si>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ვირუსული დიარეების კვლევა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</si>
  <si>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  </r>
  </si>
  <si>
    <t>35 03 02 04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</si>
  <si>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დონორული სისხლის კვლევა В და С ჰეპატიტზე, აივ-ინფექციასა/ შიდსა და სიფილისზე</t>
    </r>
  </si>
  <si>
    <r>
      <rPr>
        <b/>
        <sz val="10"/>
        <color theme="3" tint="-0.499984740745262"/>
        <rFont val="Sylfaen"/>
        <family val="1"/>
      </rPr>
      <t>კომპონენტი</t>
    </r>
    <r>
      <rPr>
        <sz val="10"/>
        <color theme="3" tint="-0.499984740745262"/>
        <rFont val="Sylfaen"/>
        <family val="1"/>
      </rPr>
      <t>:ხარისხის გარე კონტროლის და მონიტორინგის უზრუნველყოფა (მ.შ., სისხლის დონორთა : ერთიანი ეროვნული ელექტრონული ბაზის  ადმინისტრირება და ქვეყნის მასშტაბით დანერგვა)</t>
    </r>
  </si>
  <si>
    <r>
      <rPr>
        <b/>
        <sz val="10"/>
        <color theme="3" tint="-0.499984740745262"/>
        <rFont val="Sylfaen"/>
        <family val="1"/>
      </rPr>
      <t xml:space="preserve"> კომპონენტი:</t>
    </r>
    <r>
      <rPr>
        <sz val="10"/>
        <color theme="3" tint="-0.499984740745262"/>
        <rFont val="Sylfaen"/>
        <family val="1"/>
      </rPr>
      <t xml:space="preserve"> 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ღონისძიებები, მათ შორის, „უანგარო დონორთა მსოფლიო დღესთან" დაკავშირებული ღონისძიებების მხარდაჭერა და კვლევები ფოკუს-ჯგუფებში დონორობის მოტივაციური ფაქტორების გამოსავლენად</t>
    </r>
  </si>
  <si>
    <t>35 03 02 05</t>
  </si>
  <si>
    <r>
      <rPr>
        <b/>
        <sz val="10"/>
        <rFont val="Sylfaen"/>
        <family val="1"/>
      </rPr>
      <t>კომპონენტი:</t>
    </r>
    <r>
      <rPr>
        <sz val="10"/>
        <rFont val="Sylfaen"/>
        <family val="1"/>
      </rPr>
      <t xml:space="preserve"> 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  </r>
  </si>
  <si>
    <r>
      <rPr>
        <b/>
        <sz val="10"/>
        <rFont val="Sylfaen"/>
        <family val="1"/>
      </rPr>
      <t>კომპონენტი:</t>
    </r>
    <r>
      <rPr>
        <sz val="10"/>
        <rFont val="Sylfaen"/>
        <family val="1"/>
      </rPr>
      <t xml:space="preserve"> 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  </r>
  </si>
  <si>
    <t>35 03 02 07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</si>
  <si>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ტუბერკულოზის პროგრამის რეგიონული მართვა და მონიტორინგი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</si>
  <si>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ლაბორატორიული კონტროლი და ნახველის ლოჯისტიკა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</si>
  <si>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ტუბერკულოზის სამკურნალო პირველი და მეორე რიგის (სრული ღირებულების არაუმეტეს 50%) მედიკამენტების შესყიდვა </t>
    </r>
  </si>
  <si>
    <t>35 03 02 08</t>
  </si>
  <si>
    <r>
      <rPr>
        <b/>
        <sz val="10"/>
        <rFont val="Sylfaen"/>
        <family val="1"/>
      </rPr>
      <t xml:space="preserve">კომპონენტი: </t>
    </r>
    <r>
      <rPr>
        <sz val="10"/>
        <rFont val="Sylfaen"/>
        <family val="1"/>
      </rPr>
      <t>აივ-ინფექცია/შიდსზე ნებაყოფლობითი კონსულტირება და ტესტირება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</si>
  <si>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აივ-ინფექცია/შიდსის სამკურნალო პირველი რიგის (სრულად) და მეორე რიგის (სრული ღირებულების არა უმეტეს 50%) მედიკამენტების შესყიდვა </t>
    </r>
  </si>
  <si>
    <t>35 03 02 09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</si>
  <si>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  </r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</si>
  <si>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>ახალშობილთა სმენის სკრინინგული გამოკვლევა</t>
    </r>
  </si>
  <si>
    <t>35 03 02 11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</si>
  <si>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თამბაქოს მოხმარების კონტროლის გაძლიერება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</si>
  <si>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ალკოჰოლის ჭარბი მოხმარების შესახებ ცნობიერების ამაღლება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</si>
  <si>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ჯანსაღი კვების შესახებ განათლება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</si>
  <si>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ფიზიკური აქტივობის ხელშეწყობა</t>
    </r>
  </si>
  <si>
    <r>
      <rPr>
        <b/>
        <sz val="10"/>
        <color theme="3" tint="-0.499984740745262"/>
        <rFont val="Sylfaen"/>
        <family val="1"/>
      </rPr>
      <t xml:space="preserve">კომპონენტი: </t>
    </r>
    <r>
      <rPr>
        <sz val="10"/>
        <color theme="3" tint="-0.499984740745262"/>
        <rFont val="Sylfaen"/>
        <family val="1"/>
      </rPr>
      <t>C ჰეჰატიტის პრევენცია და მოსახლეობის განათლების ხელშეწყობა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</si>
  <si>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ფსიქიკური ჯანმრთელობის ხელშეწყობა და ნივთიერებადამოკიდებულების პრევენცია</t>
    </r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</si>
  <si>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ჯანმრთელობის ხელშეწყობის პოპულარიზაცია და გაძლიერება </t>
    </r>
  </si>
  <si>
    <t>.</t>
  </si>
  <si>
    <t>ამერიკის შეერთებული შტატების დაავადებათა კონტროლისა და პრევენციის ცენტრების ფონდი</t>
  </si>
  <si>
    <t xml:space="preserve">აშშ-ს საერთაშორისო განვითარების სააგენტოს ტუბერკულოზის გამოწვევის პროგრამას მაიმარში </t>
  </si>
  <si>
    <t>გაერმოს ბავშვთა ფონდი</t>
  </si>
  <si>
    <t>გლობალური ფონდი</t>
  </si>
  <si>
    <t>ვოლტერ რიდის არმიის კვლევითი ინსტიტუტი</t>
  </si>
  <si>
    <t>იმუნიზაციისა და ვაქცინების გლობალური ალიანსი (GAVI)</t>
  </si>
  <si>
    <t>მიგრაციის საერთაშორისო ორგანიზაცია</t>
  </si>
  <si>
    <t>ღვიძლის ინსტიტუტი და განათლებისა და კვლევის ფონდი</t>
  </si>
  <si>
    <r>
      <rPr>
        <b/>
        <sz val="10"/>
        <color theme="3" tint="-0.499984740745262"/>
        <rFont val="Sylfaen"/>
        <family val="1"/>
      </rPr>
      <t>კომპონენტი:</t>
    </r>
    <r>
      <rPr>
        <sz val="10"/>
        <color theme="3" tint="-0.499984740745262"/>
        <rFont val="Sylfaen"/>
        <family val="1"/>
      </rPr>
      <t xml:space="preserve"> 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 რეზისტენტული ფორმის ტუბერკულოზით დაავადებულთა (თვეში არა უმეტეს 300 პაციენტისა) ფულადი წახალისების დაფინანსება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</si>
</sst>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₾_-;\-* #,##0.00\ _₾_-;_-* &quot;-&quot;??\ _₾_-;_-@_-"/>
    <numFmt numFmtId="166" formatCode="#,##0.0"/>
    <numFmt numFmtId="167" formatCode="0.0"/>
    <numFmt numFmtId="168" formatCode="_-* #,##0.0\ _₾_-;\-* #,##0.0\ _₾_-;_-* &quot;-&quot;??\ _₾_-;_-@_-"/>
    <numFmt numFmtId="169" formatCode="#,##0.0000"/>
    <numFmt numFmtId="170" formatCode="#,##0.000"/>
  </numFmts>
  <fonts count="132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rgb="FF006100"/>
      <name val="Sylfaen"/>
      <family val="2"/>
      <scheme val="minor"/>
    </font>
    <font>
      <sz val="11"/>
      <color theme="3" tint="-0.499984740745262"/>
      <name val="Sylfaen"/>
      <family val="2"/>
      <scheme val="minor"/>
    </font>
    <font>
      <b/>
      <sz val="11"/>
      <color theme="3" tint="-0.249977111117893"/>
      <name val="Sylfaen"/>
      <family val="2"/>
      <scheme val="minor"/>
    </font>
    <font>
      <sz val="11"/>
      <color theme="3" tint="-0.249977111117893"/>
      <name val="Sylfaen"/>
      <family val="2"/>
      <scheme val="minor"/>
    </font>
    <font>
      <b/>
      <sz val="14"/>
      <color theme="3" tint="-0.249977111117893"/>
      <name val="Sylfaen"/>
      <family val="2"/>
      <scheme val="minor"/>
    </font>
    <font>
      <b/>
      <sz val="14"/>
      <color theme="3" tint="-0.499984740745262"/>
      <name val="Sylfaen"/>
      <family val="2"/>
      <scheme val="minor"/>
    </font>
    <font>
      <i/>
      <sz val="10"/>
      <color theme="5" tint="-0.499984740745262"/>
      <name val="Sylfaen"/>
      <family val="2"/>
      <charset val="204"/>
      <scheme val="minor"/>
    </font>
    <font>
      <i/>
      <sz val="9"/>
      <color theme="3" tint="-0.499984740745262"/>
      <name val="Sylfaen"/>
      <family val="2"/>
      <charset val="204"/>
      <scheme val="minor"/>
    </font>
    <font>
      <sz val="10"/>
      <color indexed="18"/>
      <name val="Calibri"/>
      <family val="2"/>
    </font>
    <font>
      <sz val="11"/>
      <color indexed="18"/>
      <name val="Calibri"/>
      <family val="2"/>
    </font>
    <font>
      <i/>
      <sz val="9"/>
      <color theme="3" tint="-0.249977111117893"/>
      <name val="Sylfaen"/>
      <family val="2"/>
      <charset val="204"/>
      <scheme val="minor"/>
    </font>
    <font>
      <sz val="9"/>
      <color theme="3" tint="-0.499984740745262"/>
      <name val="Sylfaen"/>
      <family val="2"/>
      <charset val="204"/>
      <scheme val="minor"/>
    </font>
    <font>
      <i/>
      <sz val="11"/>
      <color theme="3" tint="-0.249977111117893"/>
      <name val="Sylfaen"/>
      <family val="2"/>
      <charset val="204"/>
      <scheme val="minor"/>
    </font>
    <font>
      <i/>
      <sz val="8"/>
      <color theme="3" tint="-0.249977111117893"/>
      <name val="Sylfaen"/>
      <family val="2"/>
      <charset val="204"/>
      <scheme val="minor"/>
    </font>
    <font>
      <i/>
      <sz val="8"/>
      <color rgb="FFFF0000"/>
      <name val="Sylfaen"/>
      <family val="2"/>
      <charset val="204"/>
      <scheme val="minor"/>
    </font>
    <font>
      <b/>
      <i/>
      <sz val="11"/>
      <color theme="3" tint="-0.249977111117893"/>
      <name val="Sylfaen"/>
      <family val="2"/>
      <charset val="204"/>
      <scheme val="minor"/>
    </font>
    <font>
      <b/>
      <i/>
      <sz val="8"/>
      <color theme="3" tint="-0.249977111117893"/>
      <name val="Sylfaen"/>
      <family val="2"/>
      <charset val="204"/>
      <scheme val="minor"/>
    </font>
    <font>
      <sz val="8"/>
      <color theme="3" tint="-0.249977111117893"/>
      <name val="Sylfaen"/>
      <family val="2"/>
      <scheme val="minor"/>
    </font>
    <font>
      <b/>
      <sz val="11"/>
      <color theme="3" tint="-0.249977111117893"/>
      <name val="Sylfaen"/>
      <family val="2"/>
      <charset val="204"/>
      <scheme val="minor"/>
    </font>
    <font>
      <i/>
      <sz val="11"/>
      <color theme="9" tint="-0.249977111117893"/>
      <name val="Sylfaen"/>
      <family val="2"/>
      <charset val="204"/>
      <scheme val="minor"/>
    </font>
    <font>
      <b/>
      <sz val="12"/>
      <color theme="3" tint="-0.249977111117893"/>
      <name val="Sylfaen"/>
      <family val="2"/>
      <charset val="204"/>
      <scheme val="minor"/>
    </font>
    <font>
      <sz val="10"/>
      <name val="Arial"/>
      <family val="2"/>
      <charset val="204"/>
    </font>
    <font>
      <sz val="12"/>
      <color theme="6" tint="-0.499984740745262"/>
      <name val="Sylfae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006100"/>
      <name val="Sylfaen"/>
      <family val="2"/>
      <charset val="204"/>
      <scheme val="minor"/>
    </font>
    <font>
      <b/>
      <u/>
      <sz val="12"/>
      <color theme="4" tint="-0.249977111117893"/>
      <name val="Arial"/>
      <family val="2"/>
      <charset val="204"/>
    </font>
    <font>
      <b/>
      <sz val="11"/>
      <color theme="4" tint="-0.249977111117893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Sylfaen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9" tint="-0.249977111117893"/>
      <name val="Sylfaen"/>
      <family val="1"/>
      <charset val="204"/>
    </font>
    <font>
      <b/>
      <sz val="12"/>
      <color theme="9" tint="-0.249977111117893"/>
      <name val="Sylfaen"/>
      <family val="2"/>
      <charset val="204"/>
      <scheme val="minor"/>
    </font>
    <font>
      <b/>
      <sz val="12"/>
      <color theme="9" tint="-0.249977111117893"/>
      <name val="Sylfaen"/>
      <family val="1"/>
      <charset val="204"/>
    </font>
    <font>
      <sz val="11"/>
      <color theme="9" tint="-0.249977111117893"/>
      <name val="Sylfaen"/>
      <family val="2"/>
      <charset val="204"/>
      <scheme val="minor"/>
    </font>
    <font>
      <sz val="12"/>
      <color theme="9" tint="-0.249977111117893"/>
      <name val="Arial"/>
      <family val="2"/>
      <charset val="204"/>
    </font>
    <font>
      <b/>
      <sz val="12"/>
      <color theme="6" tint="-0.499984740745262"/>
      <name val="Sylfaen"/>
      <family val="1"/>
      <charset val="204"/>
    </font>
    <font>
      <b/>
      <i/>
      <sz val="12"/>
      <color rgb="FF2C2C90"/>
      <name val="Sylfaen"/>
      <family val="2"/>
      <charset val="204"/>
      <scheme val="minor"/>
    </font>
    <font>
      <b/>
      <i/>
      <sz val="12"/>
      <color rgb="FF2C2C90"/>
      <name val="Sylfaen"/>
      <family val="1"/>
      <charset val="204"/>
    </font>
    <font>
      <b/>
      <sz val="11"/>
      <color rgb="FF2C2C90"/>
      <name val="Sylfaen"/>
      <family val="2"/>
      <charset val="204"/>
      <scheme val="minor"/>
    </font>
    <font>
      <i/>
      <sz val="12"/>
      <color rgb="FF86008A"/>
      <name val="Sylfaen"/>
      <family val="2"/>
      <charset val="204"/>
      <scheme val="minor"/>
    </font>
    <font>
      <i/>
      <sz val="12"/>
      <color rgb="FF86008A"/>
      <name val="Sylfaen"/>
      <family val="1"/>
      <charset val="204"/>
    </font>
    <font>
      <b/>
      <sz val="11"/>
      <color rgb="FF86008A"/>
      <name val="Sylfaen"/>
      <family val="2"/>
      <charset val="204"/>
      <scheme val="minor"/>
    </font>
    <font>
      <i/>
      <sz val="12"/>
      <color rgb="FF8A3A0C"/>
      <name val="Sylfaen"/>
      <family val="2"/>
      <charset val="204"/>
      <scheme val="minor"/>
    </font>
    <font>
      <i/>
      <sz val="12"/>
      <color rgb="FF8A3A0C"/>
      <name val="Sylfaen"/>
      <family val="1"/>
      <charset val="204"/>
    </font>
    <font>
      <sz val="11"/>
      <color rgb="FF8A3A0C"/>
      <name val="Sylfaen"/>
      <family val="2"/>
      <charset val="204"/>
      <scheme val="minor"/>
    </font>
    <font>
      <i/>
      <sz val="12"/>
      <color rgb="FF428306"/>
      <name val="Sylfaen"/>
      <family val="2"/>
      <charset val="204"/>
      <scheme val="minor"/>
    </font>
    <font>
      <i/>
      <sz val="12"/>
      <color rgb="FF428306"/>
      <name val="Sylfaen"/>
      <family val="1"/>
      <charset val="204"/>
    </font>
    <font>
      <sz val="11"/>
      <color rgb="FF428306"/>
      <name val="Sylfaen"/>
      <family val="2"/>
      <charset val="204"/>
      <scheme val="minor"/>
    </font>
    <font>
      <i/>
      <sz val="12"/>
      <color rgb="FF000000"/>
      <name val="Sylfaen"/>
      <family val="2"/>
      <charset val="204"/>
      <scheme val="minor"/>
    </font>
    <font>
      <i/>
      <sz val="12"/>
      <color rgb="FF000000"/>
      <name val="Sylfaen"/>
      <family val="1"/>
      <charset val="204"/>
    </font>
    <font>
      <sz val="11"/>
      <color rgb="FF000000"/>
      <name val="Sylfaen"/>
      <family val="2"/>
      <charset val="204"/>
      <scheme val="minor"/>
    </font>
    <font>
      <sz val="12"/>
      <name val="Sylfaen"/>
      <family val="1"/>
      <charset val="204"/>
    </font>
    <font>
      <b/>
      <sz val="11"/>
      <color rgb="FF8A3A0C"/>
      <name val="Sylfaen"/>
      <family val="2"/>
      <charset val="204"/>
      <scheme val="minor"/>
    </font>
    <font>
      <sz val="11"/>
      <color rgb="FF86008A"/>
      <name val="Sylfaen"/>
      <family val="2"/>
      <charset val="204"/>
      <scheme val="minor"/>
    </font>
    <font>
      <i/>
      <sz val="12"/>
      <color rgb="FF2C2C90"/>
      <name val="Sylfaen"/>
      <family val="2"/>
      <charset val="204"/>
      <scheme val="minor"/>
    </font>
    <font>
      <sz val="11"/>
      <color rgb="FF867E0C"/>
      <name val="Sylfaen"/>
      <family val="2"/>
      <charset val="204"/>
      <scheme val="minor"/>
    </font>
    <font>
      <i/>
      <sz val="12"/>
      <color rgb="FF867E0C"/>
      <name val="Sylfaen"/>
      <family val="2"/>
      <charset val="204"/>
      <scheme val="minor"/>
    </font>
    <font>
      <i/>
      <sz val="12"/>
      <color rgb="FF867E0C"/>
      <name val="Sylfaen"/>
      <family val="1"/>
      <charset val="204"/>
    </font>
    <font>
      <b/>
      <sz val="11"/>
      <color rgb="FF000000"/>
      <name val="Sylfaen"/>
      <family val="2"/>
      <charset val="204"/>
      <scheme val="minor"/>
    </font>
    <font>
      <sz val="11"/>
      <color rgb="FF2C2C90"/>
      <name val="Sylfaen"/>
      <family val="2"/>
      <charset val="204"/>
      <scheme val="minor"/>
    </font>
    <font>
      <b/>
      <sz val="11"/>
      <color rgb="FF006100"/>
      <name val="Sylfaen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2"/>
      <scheme val="minor"/>
    </font>
    <font>
      <b/>
      <sz val="12"/>
      <name val="Sylfaen"/>
      <family val="2"/>
      <scheme val="minor"/>
    </font>
    <font>
      <b/>
      <i/>
      <sz val="11"/>
      <color theme="8" tint="-0.249977111117893"/>
      <name val="Sylfaen"/>
      <family val="2"/>
      <charset val="204"/>
      <scheme val="minor"/>
    </font>
    <font>
      <b/>
      <sz val="11"/>
      <color theme="4" tint="-0.499984740745262"/>
      <name val="Sylfaen"/>
      <family val="2"/>
      <charset val="204"/>
      <scheme val="minor"/>
    </font>
    <font>
      <i/>
      <sz val="9"/>
      <color theme="9" tint="-0.499984740745262"/>
      <name val="Sylfaen"/>
      <family val="2"/>
      <charset val="204"/>
      <scheme val="minor"/>
    </font>
    <font>
      <i/>
      <sz val="8"/>
      <color theme="1"/>
      <name val="Sylfaen"/>
      <family val="2"/>
      <charset val="204"/>
      <scheme val="minor"/>
    </font>
    <font>
      <i/>
      <sz val="9"/>
      <color theme="1"/>
      <name val="Sylfaen"/>
      <family val="2"/>
      <charset val="204"/>
      <scheme val="minor"/>
    </font>
    <font>
      <i/>
      <sz val="12"/>
      <color theme="3" tint="-0.249977111117893"/>
      <name val="Sylfaen"/>
      <family val="2"/>
      <charset val="204"/>
      <scheme val="minor"/>
    </font>
    <font>
      <sz val="12"/>
      <color theme="3" tint="-0.249977111117893"/>
      <name val="Sylfaen"/>
      <family val="2"/>
      <charset val="204"/>
      <scheme val="minor"/>
    </font>
    <font>
      <b/>
      <i/>
      <sz val="12"/>
      <color theme="3" tint="-0.249977111117893"/>
      <name val="Sylfaen"/>
      <family val="2"/>
      <charset val="204"/>
      <scheme val="minor"/>
    </font>
    <font>
      <b/>
      <sz val="12"/>
      <color theme="3" tint="-0.249977111117893"/>
      <name val="Sylfaen"/>
      <family val="2"/>
      <scheme val="minor"/>
    </font>
    <font>
      <b/>
      <sz val="10"/>
      <color theme="1"/>
      <name val="Sylfaen"/>
      <family val="2"/>
      <scheme val="minor"/>
    </font>
    <font>
      <b/>
      <sz val="20"/>
      <color theme="3" tint="-0.249977111117893"/>
      <name val="Sylfaen"/>
      <family val="2"/>
      <charset val="204"/>
      <scheme val="minor"/>
    </font>
    <font>
      <sz val="12"/>
      <color theme="4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Sylfaen"/>
      <family val="2"/>
      <charset val="204"/>
      <scheme val="minor"/>
    </font>
    <font>
      <b/>
      <sz val="11"/>
      <color theme="1"/>
      <name val="Sylfaen"/>
      <family val="2"/>
      <scheme val="minor"/>
    </font>
    <font>
      <b/>
      <sz val="9"/>
      <color theme="3" tint="-0.249977111117893"/>
      <name val="Sylfaen"/>
      <family val="2"/>
      <scheme val="minor"/>
    </font>
    <font>
      <b/>
      <sz val="10"/>
      <color theme="3" tint="-0.249977111117893"/>
      <name val="Sylfaen"/>
      <family val="2"/>
      <scheme val="minor"/>
    </font>
    <font>
      <i/>
      <sz val="9"/>
      <name val="Sylfaen"/>
      <family val="2"/>
      <scheme val="minor"/>
    </font>
    <font>
      <sz val="11"/>
      <name val="Sylfaen"/>
      <family val="2"/>
      <scheme val="minor"/>
    </font>
    <font>
      <b/>
      <sz val="14"/>
      <name val="Sylfaen"/>
      <family val="2"/>
      <charset val="204"/>
      <scheme val="minor"/>
    </font>
    <font>
      <i/>
      <sz val="11"/>
      <name val="Sylfaen"/>
      <family val="2"/>
      <charset val="204"/>
      <scheme val="minor"/>
    </font>
    <font>
      <b/>
      <sz val="11"/>
      <name val="Sylfaen"/>
      <family val="1"/>
    </font>
    <font>
      <b/>
      <sz val="9"/>
      <name val="Sylfaen"/>
      <family val="1"/>
    </font>
    <font>
      <b/>
      <i/>
      <sz val="9"/>
      <name val="Sylfaen"/>
      <family val="1"/>
      <charset val="204"/>
      <scheme val="major"/>
    </font>
    <font>
      <i/>
      <sz val="9"/>
      <name val="Sylfaen"/>
      <family val="1"/>
    </font>
    <font>
      <sz val="9"/>
      <name val="Sylfaen"/>
      <family val="1"/>
    </font>
    <font>
      <sz val="11"/>
      <name val="Sylfaen"/>
      <family val="1"/>
    </font>
    <font>
      <sz val="11"/>
      <name val="Sylfaen"/>
      <family val="2"/>
      <charset val="204"/>
      <scheme val="minor"/>
    </font>
    <font>
      <sz val="11"/>
      <color rgb="FF86008A"/>
      <name val="Sylfaen"/>
      <family val="1"/>
      <charset val="204"/>
      <scheme val="minor"/>
    </font>
    <font>
      <b/>
      <sz val="11"/>
      <color rgb="FF2C2C90"/>
      <name val="Sylfaen"/>
      <family val="1"/>
      <charset val="204"/>
      <scheme val="minor"/>
    </font>
    <font>
      <sz val="14"/>
      <name val="Sylfaen"/>
      <family val="1"/>
      <charset val="204"/>
    </font>
    <font>
      <sz val="14"/>
      <name val="Arial"/>
      <family val="2"/>
      <charset val="204"/>
    </font>
    <font>
      <b/>
      <sz val="14"/>
      <name val="Sylfaen"/>
      <family val="2"/>
      <scheme val="minor"/>
    </font>
    <font>
      <sz val="14"/>
      <name val="Sylfaen"/>
      <family val="2"/>
      <scheme val="minor"/>
    </font>
    <font>
      <b/>
      <sz val="14"/>
      <name val="Sylfaen"/>
      <family val="1"/>
    </font>
    <font>
      <b/>
      <sz val="14"/>
      <color theme="9" tint="-0.249977111117893"/>
      <name val="Sylfaen"/>
      <family val="1"/>
      <charset val="204"/>
    </font>
    <font>
      <b/>
      <i/>
      <sz val="14"/>
      <color rgb="FF2C2C90"/>
      <name val="Sylfaen"/>
      <family val="1"/>
      <charset val="204"/>
    </font>
    <font>
      <i/>
      <sz val="14"/>
      <color rgb="FF86008A"/>
      <name val="Sylfaen"/>
      <family val="1"/>
      <charset val="204"/>
    </font>
    <font>
      <b/>
      <sz val="14"/>
      <name val="Arial"/>
      <family val="2"/>
    </font>
    <font>
      <b/>
      <sz val="12"/>
      <name val="Sylfaen"/>
      <family val="1"/>
    </font>
    <font>
      <b/>
      <sz val="12"/>
      <color theme="8" tint="-0.499984740745262"/>
      <name val="Sylfaen"/>
      <family val="1"/>
      <charset val="204"/>
      <scheme val="minor"/>
    </font>
    <font>
      <sz val="10"/>
      <color theme="3" tint="-0.249977111117893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0"/>
      <color theme="3" tint="-0.249977111117893"/>
      <name val="Sylfaen"/>
      <family val="2"/>
    </font>
    <font>
      <sz val="10"/>
      <color theme="3" tint="-0.249977111117893"/>
      <name val="Sylfaen"/>
      <family val="2"/>
    </font>
    <font>
      <b/>
      <sz val="11"/>
      <color theme="3" tint="-0.249977111117893"/>
      <name val="Sylfaen"/>
      <family val="2"/>
    </font>
    <font>
      <sz val="11"/>
      <color theme="3" tint="-0.249977111117893"/>
      <name val="Sylfaen"/>
      <family val="2"/>
    </font>
    <font>
      <i/>
      <sz val="12"/>
      <name val="Sylfaen"/>
      <family val="1"/>
    </font>
    <font>
      <sz val="11"/>
      <name val="Sylfaen"/>
      <family val="1"/>
      <charset val="204"/>
    </font>
    <font>
      <b/>
      <i/>
      <sz val="10"/>
      <name val="Sylfaen"/>
      <family val="1"/>
      <charset val="204"/>
      <scheme val="minor"/>
    </font>
    <font>
      <b/>
      <i/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4"/>
      <color rgb="FFFF0000"/>
      <name val="Arial"/>
      <family val="2"/>
    </font>
    <font>
      <sz val="14"/>
      <color theme="3" tint="-0.249977111117893"/>
      <name val="Sylfaen"/>
      <family val="2"/>
      <scheme val="minor"/>
    </font>
    <font>
      <sz val="14"/>
      <color theme="1"/>
      <name val="Sylfaen"/>
      <family val="2"/>
      <scheme val="minor"/>
    </font>
    <font>
      <b/>
      <sz val="10"/>
      <color theme="3" tint="-0.499984740745262"/>
      <name val="Sylfaen"/>
      <family val="1"/>
    </font>
    <font>
      <b/>
      <sz val="10"/>
      <color theme="1"/>
      <name val="Sylfaen"/>
      <family val="1"/>
    </font>
    <font>
      <sz val="10"/>
      <name val="GEO DUMBADZE"/>
      <family val="2"/>
    </font>
    <font>
      <b/>
      <i/>
      <sz val="12"/>
      <color rgb="FF86008A"/>
      <name val="Sylfaen"/>
      <family val="1"/>
      <charset val="204"/>
    </font>
    <font>
      <sz val="10"/>
      <color theme="3" tint="-0.499984740745262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gradientFill degree="90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gradientFill degree="270">
        <stop position="0">
          <color theme="0"/>
        </stop>
        <stop position="1">
          <color theme="3" tint="0.80001220740379042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98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thin">
        <color theme="3" tint="-0.24994659260841701"/>
      </bottom>
      <diagonal/>
    </border>
    <border>
      <left style="double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thin">
        <color theme="3" tint="-0.24994659260841701"/>
      </top>
      <bottom style="double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auto="1"/>
      </right>
      <top/>
      <bottom style="thin">
        <color indexed="18"/>
      </bottom>
      <diagonal/>
    </border>
    <border>
      <left/>
      <right style="thin">
        <color auto="1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3" tint="-0.24994659260841701"/>
      </bottom>
      <diagonal/>
    </border>
    <border>
      <left style="thin">
        <color indexed="64"/>
      </left>
      <right style="medium">
        <color indexed="64"/>
      </right>
      <top/>
      <bottom style="medium">
        <color theme="3" tint="-0.24994659260841701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23" fillId="0" borderId="0"/>
    <xf numFmtId="0" fontId="2" fillId="2" borderId="0" applyNumberFormat="0" applyBorder="0" applyAlignment="0" applyProtection="0"/>
    <xf numFmtId="0" fontId="127" fillId="0" borderId="0"/>
  </cellStyleXfs>
  <cellXfs count="557">
    <xf numFmtId="0" fontId="0" fillId="0" borderId="0" xfId="0"/>
    <xf numFmtId="0" fontId="1" fillId="0" borderId="0" xfId="2"/>
    <xf numFmtId="0" fontId="2" fillId="0" borderId="0" xfId="3" applyFill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9" fillId="0" borderId="0" xfId="2" applyFont="1" applyAlignment="1">
      <alignment horizontal="right" vertical="center" wrapText="1" indent="1"/>
    </xf>
    <xf numFmtId="0" fontId="2" fillId="2" borderId="17" xfId="3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166" fontId="15" fillId="0" borderId="23" xfId="2" applyNumberFormat="1" applyFont="1" applyBorder="1" applyAlignment="1">
      <alignment horizontal="center" vertical="center" wrapText="1"/>
    </xf>
    <xf numFmtId="166" fontId="15" fillId="0" borderId="17" xfId="2" applyNumberFormat="1" applyFont="1" applyBorder="1" applyAlignment="1">
      <alignment horizontal="center" vertical="center" wrapText="1"/>
    </xf>
    <xf numFmtId="166" fontId="16" fillId="0" borderId="17" xfId="2" applyNumberFormat="1" applyFont="1" applyBorder="1" applyAlignment="1">
      <alignment horizontal="center" vertical="center" wrapText="1"/>
    </xf>
    <xf numFmtId="166" fontId="18" fillId="0" borderId="17" xfId="2" applyNumberFormat="1" applyFont="1" applyBorder="1" applyAlignment="1">
      <alignment horizontal="center" vertical="center" wrapText="1"/>
    </xf>
    <xf numFmtId="166" fontId="18" fillId="0" borderId="17" xfId="2" quotePrefix="1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3" fillId="0" borderId="0" xfId="0" applyFont="1" applyAlignment="1">
      <alignment vertical="center" wrapText="1"/>
    </xf>
    <xf numFmtId="167" fontId="11" fillId="3" borderId="18" xfId="1" applyNumberFormat="1" applyFont="1" applyFill="1" applyBorder="1" applyAlignment="1">
      <alignment horizontal="center" vertical="center" wrapText="1"/>
    </xf>
    <xf numFmtId="167" fontId="11" fillId="3" borderId="31" xfId="1" applyNumberFormat="1" applyFont="1" applyFill="1" applyBorder="1" applyAlignment="1">
      <alignment horizontal="center" vertical="center" wrapText="1"/>
    </xf>
    <xf numFmtId="167" fontId="11" fillId="0" borderId="19" xfId="1" applyNumberFormat="1" applyFont="1" applyBorder="1" applyAlignment="1">
      <alignment horizontal="center" vertical="center" wrapText="1"/>
    </xf>
    <xf numFmtId="167" fontId="11" fillId="3" borderId="29" xfId="1" applyNumberFormat="1" applyFont="1" applyFill="1" applyBorder="1" applyAlignment="1">
      <alignment horizontal="center" vertical="center" wrapText="1"/>
    </xf>
    <xf numFmtId="167" fontId="11" fillId="0" borderId="30" xfId="1" applyNumberFormat="1" applyFont="1" applyBorder="1" applyAlignment="1">
      <alignment horizontal="center" vertical="center" wrapText="1"/>
    </xf>
    <xf numFmtId="167" fontId="11" fillId="3" borderId="20" xfId="1" applyNumberFormat="1" applyFont="1" applyFill="1" applyBorder="1" applyAlignment="1">
      <alignment horizontal="center" vertical="center" wrapText="1"/>
    </xf>
    <xf numFmtId="167" fontId="11" fillId="3" borderId="21" xfId="1" applyNumberFormat="1" applyFont="1" applyFill="1" applyBorder="1" applyAlignment="1">
      <alignment horizontal="center" vertical="center" wrapText="1"/>
    </xf>
    <xf numFmtId="167" fontId="11" fillId="0" borderId="21" xfId="1" applyNumberFormat="1" applyFont="1" applyBorder="1" applyAlignment="1">
      <alignment horizontal="center" vertical="center" wrapText="1"/>
    </xf>
    <xf numFmtId="167" fontId="5" fillId="3" borderId="35" xfId="1" applyNumberFormat="1" applyFont="1" applyFill="1" applyBorder="1" applyAlignment="1">
      <alignment horizontal="left" vertical="center" wrapText="1"/>
    </xf>
    <xf numFmtId="167" fontId="5" fillId="0" borderId="28" xfId="0" applyNumberFormat="1" applyFont="1" applyFill="1" applyBorder="1" applyAlignment="1">
      <alignment horizontal="center" vertical="center" wrapText="1"/>
    </xf>
    <xf numFmtId="167" fontId="5" fillId="0" borderId="21" xfId="0" applyNumberFormat="1" applyFont="1" applyFill="1" applyBorder="1" applyAlignment="1">
      <alignment horizontal="center" vertical="center" wrapText="1"/>
    </xf>
    <xf numFmtId="167" fontId="11" fillId="3" borderId="24" xfId="1" applyNumberFormat="1" applyFont="1" applyFill="1" applyBorder="1" applyAlignment="1">
      <alignment horizontal="left" vertical="center" wrapText="1"/>
    </xf>
    <xf numFmtId="167" fontId="11" fillId="0" borderId="25" xfId="2" applyNumberFormat="1" applyFont="1" applyFill="1" applyBorder="1" applyAlignment="1">
      <alignment horizontal="center" vertical="center" wrapText="1"/>
    </xf>
    <xf numFmtId="167" fontId="11" fillId="0" borderId="42" xfId="2" applyNumberFormat="1" applyFont="1" applyFill="1" applyBorder="1" applyAlignment="1">
      <alignment horizontal="center" vertical="center" wrapText="1"/>
    </xf>
    <xf numFmtId="167" fontId="5" fillId="4" borderId="21" xfId="1" applyNumberFormat="1" applyFont="1" applyFill="1" applyBorder="1" applyAlignment="1">
      <alignment horizontal="left" vertical="center" wrapText="1"/>
    </xf>
    <xf numFmtId="167" fontId="11" fillId="4" borderId="21" xfId="1" applyNumberFormat="1" applyFont="1" applyFill="1" applyBorder="1" applyAlignment="1">
      <alignment horizontal="left" vertical="center" wrapText="1"/>
    </xf>
    <xf numFmtId="167" fontId="11" fillId="4" borderId="24" xfId="2" applyNumberFormat="1" applyFont="1" applyFill="1" applyBorder="1" applyAlignment="1">
      <alignment horizontal="center" vertical="center" wrapText="1"/>
    </xf>
    <xf numFmtId="167" fontId="11" fillId="4" borderId="31" xfId="1" applyNumberFormat="1" applyFont="1" applyFill="1" applyBorder="1" applyAlignment="1">
      <alignment horizontal="center" vertical="center" wrapText="1"/>
    </xf>
    <xf numFmtId="167" fontId="11" fillId="4" borderId="22" xfId="2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left" vertical="center" wrapText="1"/>
    </xf>
    <xf numFmtId="167" fontId="11" fillId="0" borderId="21" xfId="1" applyNumberFormat="1" applyFont="1" applyFill="1" applyBorder="1" applyAlignment="1">
      <alignment horizontal="center" vertical="center" wrapText="1"/>
    </xf>
    <xf numFmtId="167" fontId="11" fillId="3" borderId="21" xfId="1" applyNumberFormat="1" applyFont="1" applyFill="1" applyBorder="1" applyAlignment="1">
      <alignment horizontal="left" vertical="center" wrapText="1"/>
    </xf>
    <xf numFmtId="167" fontId="11" fillId="4" borderId="21" xfId="2" applyNumberFormat="1" applyFont="1" applyFill="1" applyBorder="1" applyAlignment="1">
      <alignment horizontal="center" vertical="center" wrapText="1"/>
    </xf>
    <xf numFmtId="0" fontId="25" fillId="3" borderId="0" xfId="4" applyFont="1" applyFill="1" applyAlignment="1" applyProtection="1">
      <alignment horizontal="center" vertical="center"/>
      <protection locked="0"/>
    </xf>
    <xf numFmtId="0" fontId="25" fillId="3" borderId="0" xfId="4" applyFont="1" applyFill="1" applyProtection="1">
      <protection locked="0"/>
    </xf>
    <xf numFmtId="166" fontId="47" fillId="0" borderId="35" xfId="4" applyNumberFormat="1" applyFont="1" applyBorder="1" applyAlignment="1" applyProtection="1">
      <alignment horizontal="center" vertical="center" wrapText="1"/>
    </xf>
    <xf numFmtId="0" fontId="71" fillId="3" borderId="0" xfId="0" applyFont="1" applyFill="1" applyAlignment="1">
      <alignment horizontal="center"/>
    </xf>
    <xf numFmtId="0" fontId="0" fillId="3" borderId="0" xfId="0" applyFill="1"/>
    <xf numFmtId="0" fontId="72" fillId="3" borderId="60" xfId="0" applyFont="1" applyFill="1" applyBorder="1" applyAlignment="1">
      <alignment horizontal="center" vertical="top"/>
    </xf>
    <xf numFmtId="0" fontId="74" fillId="3" borderId="0" xfId="0" applyFont="1" applyFill="1" applyAlignment="1">
      <alignment horizontal="right"/>
    </xf>
    <xf numFmtId="0" fontId="12" fillId="3" borderId="61" xfId="0" applyFont="1" applyFill="1" applyBorder="1" applyAlignment="1">
      <alignment horizontal="center" vertical="center" wrapText="1"/>
    </xf>
    <xf numFmtId="0" fontId="75" fillId="3" borderId="61" xfId="0" applyFont="1" applyFill="1" applyBorder="1" applyAlignment="1">
      <alignment horizontal="left" vertical="center" wrapText="1"/>
    </xf>
    <xf numFmtId="166" fontId="76" fillId="3" borderId="61" xfId="0" applyNumberFormat="1" applyFont="1" applyFill="1" applyBorder="1" applyAlignment="1">
      <alignment vertical="center" wrapText="1"/>
    </xf>
    <xf numFmtId="0" fontId="77" fillId="3" borderId="61" xfId="0" applyFont="1" applyFill="1" applyBorder="1" applyAlignment="1">
      <alignment vertical="center" wrapText="1"/>
    </xf>
    <xf numFmtId="166" fontId="76" fillId="3" borderId="61" xfId="0" applyNumberFormat="1" applyFont="1" applyFill="1" applyBorder="1" applyAlignment="1">
      <alignment horizontal="center" vertical="center" wrapText="1"/>
    </xf>
    <xf numFmtId="0" fontId="24" fillId="3" borderId="0" xfId="4" applyFont="1" applyFill="1" applyBorder="1" applyAlignment="1">
      <alignment horizontal="center" vertical="center"/>
    </xf>
    <xf numFmtId="0" fontId="25" fillId="3" borderId="0" xfId="4" applyFont="1" applyFill="1" applyAlignment="1">
      <alignment horizontal="center" vertical="center"/>
    </xf>
    <xf numFmtId="0" fontId="25" fillId="3" borderId="0" xfId="4" applyFont="1" applyFill="1"/>
    <xf numFmtId="0" fontId="24" fillId="0" borderId="0" xfId="4" applyFont="1" applyBorder="1" applyAlignment="1">
      <alignment horizontal="center" vertical="center"/>
    </xf>
    <xf numFmtId="2" fontId="30" fillId="5" borderId="63" xfId="4" applyNumberFormat="1" applyFont="1" applyFill="1" applyBorder="1" applyAlignment="1">
      <alignment horizontal="center" vertical="center" wrapText="1"/>
    </xf>
    <xf numFmtId="0" fontId="25" fillId="0" borderId="0" xfId="4" applyFont="1" applyAlignment="1">
      <alignment horizontal="center" vertical="center"/>
    </xf>
    <xf numFmtId="0" fontId="25" fillId="0" borderId="0" xfId="4" applyFont="1"/>
    <xf numFmtId="0" fontId="24" fillId="0" borderId="0" xfId="4" applyFont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166" fontId="83" fillId="0" borderId="21" xfId="4" applyNumberFormat="1" applyFont="1" applyFill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166" fontId="25" fillId="0" borderId="0" xfId="4" applyNumberFormat="1" applyFont="1"/>
    <xf numFmtId="0" fontId="33" fillId="0" borderId="0" xfId="4" applyFont="1" applyBorder="1" applyAlignment="1">
      <alignment horizontal="center" vertical="top" wrapText="1"/>
    </xf>
    <xf numFmtId="0" fontId="54" fillId="0" borderId="0" xfId="4" applyFont="1" applyBorder="1" applyAlignment="1">
      <alignment horizontal="center" vertical="top" wrapText="1"/>
    </xf>
    <xf numFmtId="0" fontId="34" fillId="0" borderId="35" xfId="4" applyFont="1" applyBorder="1" applyAlignment="1">
      <alignment horizontal="center" vertical="center" wrapText="1"/>
    </xf>
    <xf numFmtId="0" fontId="35" fillId="0" borderId="35" xfId="4" applyFont="1" applyBorder="1" applyAlignment="1">
      <alignment horizontal="center" vertical="center" wrapText="1"/>
    </xf>
    <xf numFmtId="166" fontId="36" fillId="0" borderId="35" xfId="4" applyNumberFormat="1" applyFont="1" applyBorder="1" applyAlignment="1">
      <alignment horizontal="center" vertical="center" wrapText="1"/>
    </xf>
    <xf numFmtId="166" fontId="53" fillId="0" borderId="35" xfId="4" applyNumberFormat="1" applyFont="1" applyFill="1" applyBorder="1" applyAlignment="1">
      <alignment horizontal="center" vertical="center" wrapText="1"/>
    </xf>
    <xf numFmtId="0" fontId="37" fillId="0" borderId="0" xfId="4" applyFont="1" applyAlignment="1">
      <alignment horizontal="center" vertical="center"/>
    </xf>
    <xf numFmtId="0" fontId="37" fillId="0" borderId="0" xfId="4" applyFont="1"/>
    <xf numFmtId="0" fontId="38" fillId="0" borderId="0" xfId="4" applyFont="1" applyBorder="1" applyAlignment="1">
      <alignment horizontal="center" vertical="center" wrapText="1"/>
    </xf>
    <xf numFmtId="0" fontId="39" fillId="0" borderId="35" xfId="4" applyFont="1" applyFill="1" applyBorder="1" applyAlignment="1">
      <alignment horizontal="left" vertical="center" wrapText="1" indent="4"/>
    </xf>
    <xf numFmtId="0" fontId="40" fillId="0" borderId="35" xfId="4" applyFont="1" applyFill="1" applyBorder="1" applyAlignment="1">
      <alignment horizontal="left" vertical="center" wrapText="1" indent="4"/>
    </xf>
    <xf numFmtId="166" fontId="41" fillId="0" borderId="35" xfId="4" applyNumberFormat="1" applyFont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0" fontId="30" fillId="0" borderId="0" xfId="4" applyFont="1"/>
    <xf numFmtId="0" fontId="42" fillId="0" borderId="35" xfId="4" applyFont="1" applyFill="1" applyBorder="1" applyAlignment="1">
      <alignment horizontal="left" vertical="center" wrapText="1" indent="6"/>
    </xf>
    <xf numFmtId="0" fontId="43" fillId="0" borderId="35" xfId="4" applyFont="1" applyFill="1" applyBorder="1" applyAlignment="1">
      <alignment horizontal="left" vertical="center" wrapText="1" indent="6"/>
    </xf>
    <xf numFmtId="166" fontId="44" fillId="0" borderId="35" xfId="4" applyNumberFormat="1" applyFont="1" applyBorder="1" applyAlignment="1">
      <alignment horizontal="center" vertical="center" wrapText="1"/>
    </xf>
    <xf numFmtId="0" fontId="45" fillId="0" borderId="35" xfId="4" applyFont="1" applyFill="1" applyBorder="1" applyAlignment="1">
      <alignment horizontal="left" vertical="center" wrapText="1" indent="7"/>
    </xf>
    <xf numFmtId="0" fontId="46" fillId="0" borderId="35" xfId="4" applyFont="1" applyFill="1" applyBorder="1" applyAlignment="1">
      <alignment horizontal="left" vertical="center" wrapText="1" indent="7"/>
    </xf>
    <xf numFmtId="166" fontId="47" fillId="0" borderId="35" xfId="4" applyNumberFormat="1" applyFont="1" applyBorder="1" applyAlignment="1">
      <alignment horizontal="center" vertical="center" wrapText="1"/>
    </xf>
    <xf numFmtId="0" fontId="48" fillId="0" borderId="35" xfId="4" applyFont="1" applyFill="1" applyBorder="1" applyAlignment="1">
      <alignment horizontal="left" vertical="center" wrapText="1" indent="8"/>
    </xf>
    <xf numFmtId="0" fontId="49" fillId="0" borderId="35" xfId="4" applyFont="1" applyFill="1" applyBorder="1" applyAlignment="1">
      <alignment horizontal="left" vertical="center" wrapText="1" indent="8"/>
    </xf>
    <xf numFmtId="166" fontId="50" fillId="0" borderId="35" xfId="4" applyNumberFormat="1" applyFont="1" applyBorder="1" applyAlignment="1">
      <alignment horizontal="center" vertical="center" wrapText="1"/>
    </xf>
    <xf numFmtId="0" fontId="51" fillId="0" borderId="35" xfId="4" applyFont="1" applyFill="1" applyBorder="1" applyAlignment="1">
      <alignment horizontal="left" vertical="center" wrapText="1" indent="10"/>
    </xf>
    <xf numFmtId="0" fontId="52" fillId="0" borderId="35" xfId="4" applyFont="1" applyFill="1" applyBorder="1" applyAlignment="1">
      <alignment horizontal="left" vertical="center" wrapText="1" indent="10"/>
    </xf>
    <xf numFmtId="166" fontId="50" fillId="0" borderId="35" xfId="4" applyNumberFormat="1" applyFont="1" applyFill="1" applyBorder="1" applyAlignment="1">
      <alignment horizontal="center" vertical="center" wrapText="1"/>
    </xf>
    <xf numFmtId="166" fontId="47" fillId="0" borderId="35" xfId="4" applyNumberFormat="1" applyFont="1" applyFill="1" applyBorder="1" applyAlignment="1">
      <alignment horizontal="center" vertical="center" wrapText="1"/>
    </xf>
    <xf numFmtId="166" fontId="53" fillId="0" borderId="35" xfId="4" applyNumberFormat="1" applyFont="1" applyBorder="1" applyAlignment="1">
      <alignment horizontal="center" vertical="center" wrapText="1"/>
    </xf>
    <xf numFmtId="0" fontId="54" fillId="0" borderId="0" xfId="4" applyFont="1" applyFill="1" applyBorder="1" applyAlignment="1">
      <alignment horizontal="center" vertical="top" wrapText="1"/>
    </xf>
    <xf numFmtId="0" fontId="25" fillId="0" borderId="0" xfId="4" applyFont="1" applyFill="1" applyAlignment="1">
      <alignment horizontal="center" vertical="center"/>
    </xf>
    <xf numFmtId="166" fontId="55" fillId="0" borderId="35" xfId="4" applyNumberFormat="1" applyFont="1" applyBorder="1" applyAlignment="1">
      <alignment horizontal="center" vertical="center" wrapText="1"/>
    </xf>
    <xf numFmtId="166" fontId="56" fillId="0" borderId="35" xfId="4" applyNumberFormat="1" applyFont="1" applyFill="1" applyBorder="1" applyAlignment="1">
      <alignment horizontal="center" vertical="center" wrapText="1"/>
    </xf>
    <xf numFmtId="0" fontId="45" fillId="0" borderId="35" xfId="4" applyFont="1" applyFill="1" applyBorder="1" applyAlignment="1">
      <alignment horizontal="left" vertical="center" wrapText="1" indent="8"/>
    </xf>
    <xf numFmtId="0" fontId="46" fillId="0" borderId="35" xfId="4" applyFont="1" applyFill="1" applyBorder="1" applyAlignment="1">
      <alignment horizontal="left" vertical="center" wrapText="1" indent="8"/>
    </xf>
    <xf numFmtId="0" fontId="48" fillId="0" borderId="35" xfId="4" applyFont="1" applyFill="1" applyBorder="1" applyAlignment="1">
      <alignment horizontal="left" vertical="center" wrapText="1" indent="9"/>
    </xf>
    <xf numFmtId="0" fontId="49" fillId="0" borderId="35" xfId="4" applyFont="1" applyFill="1" applyBorder="1" applyAlignment="1">
      <alignment horizontal="left" vertical="center" wrapText="1" indent="9"/>
    </xf>
    <xf numFmtId="0" fontId="57" fillId="0" borderId="35" xfId="4" applyFont="1" applyFill="1" applyBorder="1" applyAlignment="1">
      <alignment horizontal="left" vertical="center" wrapText="1" indent="4"/>
    </xf>
    <xf numFmtId="0" fontId="42" fillId="0" borderId="35" xfId="4" applyFont="1" applyFill="1" applyBorder="1" applyAlignment="1">
      <alignment horizontal="left" vertical="center" wrapText="1" indent="5"/>
    </xf>
    <xf numFmtId="0" fontId="43" fillId="0" borderId="35" xfId="4" applyFont="1" applyFill="1" applyBorder="1" applyAlignment="1">
      <alignment horizontal="left" vertical="center" wrapText="1" indent="5"/>
    </xf>
    <xf numFmtId="0" fontId="51" fillId="0" borderId="35" xfId="4" applyFont="1" applyFill="1" applyBorder="1" applyAlignment="1">
      <alignment horizontal="left" vertical="center" wrapText="1" indent="9"/>
    </xf>
    <xf numFmtId="0" fontId="52" fillId="0" borderId="35" xfId="4" applyFont="1" applyFill="1" applyBorder="1" applyAlignment="1">
      <alignment horizontal="left" vertical="center" wrapText="1" indent="9"/>
    </xf>
    <xf numFmtId="166" fontId="58" fillId="0" borderId="35" xfId="4" applyNumberFormat="1" applyFont="1" applyBorder="1" applyAlignment="1">
      <alignment horizontal="center" vertical="center" wrapText="1"/>
    </xf>
    <xf numFmtId="0" fontId="59" fillId="0" borderId="35" xfId="4" applyFont="1" applyFill="1" applyBorder="1" applyAlignment="1">
      <alignment horizontal="left" vertical="center" wrapText="1" indent="11"/>
    </xf>
    <xf numFmtId="0" fontId="60" fillId="0" borderId="35" xfId="4" applyFont="1" applyFill="1" applyBorder="1" applyAlignment="1">
      <alignment horizontal="left" vertical="center" wrapText="1" indent="11"/>
    </xf>
    <xf numFmtId="166" fontId="58" fillId="0" borderId="35" xfId="4" applyNumberFormat="1" applyFont="1" applyFill="1" applyBorder="1" applyAlignment="1">
      <alignment horizontal="center" vertical="center" wrapText="1"/>
    </xf>
    <xf numFmtId="166" fontId="61" fillId="0" borderId="35" xfId="4" applyNumberFormat="1" applyFont="1" applyBorder="1" applyAlignment="1">
      <alignment horizontal="center" vertical="center" wrapText="1"/>
    </xf>
    <xf numFmtId="166" fontId="56" fillId="0" borderId="35" xfId="4" applyNumberFormat="1" applyFont="1" applyBorder="1" applyAlignment="1">
      <alignment horizontal="center" vertical="center" wrapText="1"/>
    </xf>
    <xf numFmtId="166" fontId="62" fillId="0" borderId="35" xfId="4" applyNumberFormat="1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166" fontId="76" fillId="3" borderId="64" xfId="0" applyNumberFormat="1" applyFont="1" applyFill="1" applyBorder="1" applyAlignment="1">
      <alignment vertical="center" wrapText="1"/>
    </xf>
    <xf numFmtId="0" fontId="5" fillId="3" borderId="0" xfId="0" applyFont="1" applyFill="1" applyProtection="1">
      <protection locked="0"/>
    </xf>
    <xf numFmtId="0" fontId="87" fillId="3" borderId="0" xfId="0" applyFont="1" applyFill="1" applyAlignment="1" applyProtection="1">
      <alignment horizontal="center" vertical="center"/>
      <protection locked="0"/>
    </xf>
    <xf numFmtId="0" fontId="88" fillId="3" borderId="0" xfId="0" applyFont="1" applyFill="1" applyProtection="1">
      <protection locked="0"/>
    </xf>
    <xf numFmtId="0" fontId="83" fillId="7" borderId="0" xfId="3" quotePrefix="1" applyFont="1" applyFill="1" applyAlignment="1" applyProtection="1">
      <alignment horizontal="center"/>
      <protection locked="0"/>
    </xf>
    <xf numFmtId="0" fontId="88" fillId="7" borderId="0" xfId="3" applyFont="1" applyFill="1" applyAlignment="1" applyProtection="1">
      <alignment horizontal="center"/>
      <protection locked="0"/>
    </xf>
    <xf numFmtId="166" fontId="88" fillId="3" borderId="0" xfId="0" applyNumberFormat="1" applyFont="1" applyFill="1" applyAlignment="1" applyProtection="1">
      <alignment horizontal="center" vertical="center"/>
      <protection locked="0"/>
    </xf>
    <xf numFmtId="166" fontId="90" fillId="3" borderId="0" xfId="0" applyNumberFormat="1" applyFont="1" applyFill="1" applyAlignment="1" applyProtection="1">
      <alignment horizontal="center" vertical="center"/>
      <protection locked="0"/>
    </xf>
    <xf numFmtId="166" fontId="92" fillId="6" borderId="21" xfId="0" applyNumberFormat="1" applyFont="1" applyFill="1" applyBorder="1" applyAlignment="1" applyProtection="1">
      <alignment horizontal="center" vertical="center" wrapText="1"/>
    </xf>
    <xf numFmtId="166" fontId="92" fillId="3" borderId="21" xfId="0" applyNumberFormat="1" applyFont="1" applyFill="1" applyBorder="1" applyAlignment="1" applyProtection="1">
      <alignment horizontal="center" vertical="center" wrapText="1"/>
    </xf>
    <xf numFmtId="16" fontId="93" fillId="3" borderId="21" xfId="0" applyNumberFormat="1" applyFont="1" applyFill="1" applyBorder="1" applyAlignment="1" applyProtection="1">
      <alignment horizontal="center" vertical="center"/>
    </xf>
    <xf numFmtId="0" fontId="91" fillId="3" borderId="21" xfId="0" applyFont="1" applyFill="1" applyBorder="1" applyAlignment="1" applyProtection="1">
      <alignment horizontal="left" vertical="center" wrapText="1" indent="1"/>
    </xf>
    <xf numFmtId="0" fontId="87" fillId="3" borderId="21" xfId="0" applyFont="1" applyFill="1" applyBorder="1" applyAlignment="1" applyProtection="1">
      <alignment horizontal="center" vertical="center"/>
    </xf>
    <xf numFmtId="0" fontId="94" fillId="3" borderId="21" xfId="0" applyFont="1" applyFill="1" applyBorder="1" applyAlignment="1" applyProtection="1">
      <alignment horizontal="left" vertical="center" wrapText="1" indent="3"/>
    </xf>
    <xf numFmtId="166" fontId="95" fillId="3" borderId="21" xfId="0" applyNumberFormat="1" applyFont="1" applyFill="1" applyBorder="1" applyAlignment="1" applyProtection="1">
      <alignment horizontal="center" vertical="center" wrapText="1"/>
      <protection locked="0"/>
    </xf>
    <xf numFmtId="166" fontId="94" fillId="3" borderId="21" xfId="0" applyNumberFormat="1" applyFont="1" applyFill="1" applyBorder="1" applyAlignment="1" applyProtection="1">
      <alignment horizontal="center" vertical="center" wrapText="1"/>
    </xf>
    <xf numFmtId="0" fontId="87" fillId="3" borderId="0" xfId="0" applyFont="1" applyFill="1" applyProtection="1">
      <protection locked="0"/>
    </xf>
    <xf numFmtId="0" fontId="87" fillId="3" borderId="21" xfId="0" applyFont="1" applyFill="1" applyBorder="1" applyAlignment="1" applyProtection="1">
      <alignment horizontal="center" vertical="center"/>
      <protection locked="0"/>
    </xf>
    <xf numFmtId="0" fontId="96" fillId="3" borderId="21" xfId="0" applyFont="1" applyFill="1" applyBorder="1" applyAlignment="1" applyProtection="1">
      <alignment horizontal="left" vertical="center" wrapText="1" indent="3"/>
      <protection locked="0"/>
    </xf>
    <xf numFmtId="0" fontId="93" fillId="3" borderId="21" xfId="0" applyFont="1" applyFill="1" applyBorder="1" applyAlignment="1" applyProtection="1">
      <alignment horizontal="center" vertical="center"/>
      <protection locked="0"/>
    </xf>
    <xf numFmtId="166" fontId="95" fillId="3" borderId="21" xfId="0" applyNumberFormat="1" applyFont="1" applyFill="1" applyBorder="1" applyAlignment="1" applyProtection="1">
      <alignment horizontal="center" vertical="center" wrapText="1"/>
    </xf>
    <xf numFmtId="0" fontId="23" fillId="3" borderId="0" xfId="4" applyFill="1"/>
    <xf numFmtId="0" fontId="65" fillId="3" borderId="0" xfId="4" applyFont="1" applyFill="1" applyAlignment="1">
      <alignment horizontal="center"/>
    </xf>
    <xf numFmtId="0" fontId="66" fillId="3" borderId="0" xfId="4" applyFont="1" applyFill="1" applyAlignment="1">
      <alignment horizontal="right"/>
    </xf>
    <xf numFmtId="0" fontId="67" fillId="6" borderId="21" xfId="4" applyFont="1" applyFill="1" applyBorder="1" applyAlignment="1">
      <alignment horizontal="center" vertical="center" wrapText="1"/>
    </xf>
    <xf numFmtId="0" fontId="67" fillId="8" borderId="21" xfId="4" applyFont="1" applyFill="1" applyBorder="1" applyAlignment="1">
      <alignment horizontal="center" vertical="center" wrapText="1"/>
    </xf>
    <xf numFmtId="0" fontId="67" fillId="6" borderId="54" xfId="4" applyFont="1" applyFill="1" applyBorder="1" applyAlignment="1">
      <alignment horizontal="center" vertical="center" wrapText="1"/>
    </xf>
    <xf numFmtId="0" fontId="65" fillId="3" borderId="53" xfId="4" applyFont="1" applyFill="1" applyBorder="1" applyAlignment="1">
      <alignment horizontal="left" vertical="center" wrapText="1"/>
    </xf>
    <xf numFmtId="0" fontId="68" fillId="3" borderId="21" xfId="4" applyFont="1" applyFill="1" applyBorder="1" applyAlignment="1">
      <alignment horizontal="center" vertical="center"/>
    </xf>
    <xf numFmtId="0" fontId="68" fillId="3" borderId="54" xfId="4" applyFont="1" applyFill="1" applyBorder="1" applyAlignment="1">
      <alignment horizontal="center" vertical="center"/>
    </xf>
    <xf numFmtId="0" fontId="65" fillId="3" borderId="55" xfId="4" applyFont="1" applyFill="1" applyBorder="1" applyAlignment="1">
      <alignment horizontal="left" vertical="center" wrapText="1"/>
    </xf>
    <xf numFmtId="0" fontId="68" fillId="3" borderId="56" xfId="4" applyFont="1" applyFill="1" applyBorder="1" applyAlignment="1">
      <alignment horizontal="center" vertical="center"/>
    </xf>
    <xf numFmtId="0" fontId="64" fillId="3" borderId="57" xfId="4" applyFont="1" applyFill="1" applyBorder="1" applyAlignment="1">
      <alignment horizontal="left" vertical="center" wrapText="1"/>
    </xf>
    <xf numFmtId="0" fontId="64" fillId="3" borderId="58" xfId="4" applyFont="1" applyFill="1" applyBorder="1"/>
    <xf numFmtId="0" fontId="69" fillId="3" borderId="58" xfId="4" applyFont="1" applyFill="1" applyBorder="1" applyAlignment="1">
      <alignment horizontal="center" vertical="center"/>
    </xf>
    <xf numFmtId="0" fontId="64" fillId="3" borderId="58" xfId="4" applyFont="1" applyFill="1" applyBorder="1" applyAlignment="1">
      <alignment horizontal="center"/>
    </xf>
    <xf numFmtId="0" fontId="23" fillId="3" borderId="61" xfId="4" applyFill="1" applyBorder="1"/>
    <xf numFmtId="0" fontId="65" fillId="3" borderId="61" xfId="4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right"/>
    </xf>
    <xf numFmtId="0" fontId="0" fillId="3" borderId="61" xfId="0" applyFill="1" applyBorder="1"/>
    <xf numFmtId="166" fontId="0" fillId="3" borderId="61" xfId="0" applyNumberFormat="1" applyFill="1" applyBorder="1"/>
    <xf numFmtId="0" fontId="0" fillId="3" borderId="0" xfId="0" applyFill="1" applyAlignment="1">
      <alignment vertical="center"/>
    </xf>
    <xf numFmtId="2" fontId="30" fillId="5" borderId="21" xfId="4" applyNumberFormat="1" applyFont="1" applyFill="1" applyBorder="1" applyAlignment="1">
      <alignment horizontal="center" vertical="center" wrapText="1"/>
    </xf>
    <xf numFmtId="4" fontId="41" fillId="3" borderId="35" xfId="4" applyNumberFormat="1" applyFont="1" applyFill="1" applyBorder="1" applyAlignment="1">
      <alignment horizontal="center" vertical="center" wrapText="1"/>
    </xf>
    <xf numFmtId="4" fontId="98" fillId="3" borderId="35" xfId="4" applyNumberFormat="1" applyFont="1" applyFill="1" applyBorder="1" applyAlignment="1">
      <alignment horizontal="center" vertical="center" wrapText="1"/>
    </xf>
    <xf numFmtId="4" fontId="47" fillId="3" borderId="35" xfId="4" applyNumberFormat="1" applyFont="1" applyFill="1" applyBorder="1" applyAlignment="1">
      <alignment horizontal="center" vertical="center" wrapText="1"/>
    </xf>
    <xf numFmtId="4" fontId="50" fillId="3" borderId="35" xfId="4" applyNumberFormat="1" applyFont="1" applyFill="1" applyBorder="1" applyAlignment="1">
      <alignment horizontal="center" vertical="center" wrapText="1"/>
    </xf>
    <xf numFmtId="166" fontId="53" fillId="3" borderId="35" xfId="4" applyNumberFormat="1" applyFont="1" applyFill="1" applyBorder="1" applyAlignment="1" applyProtection="1">
      <alignment horizontal="center" vertical="center" wrapText="1"/>
    </xf>
    <xf numFmtId="4" fontId="47" fillId="3" borderId="35" xfId="4" applyNumberFormat="1" applyFont="1" applyFill="1" applyBorder="1" applyAlignment="1" applyProtection="1">
      <alignment horizontal="center" vertical="center" wrapText="1"/>
    </xf>
    <xf numFmtId="166" fontId="50" fillId="3" borderId="35" xfId="4" applyNumberFormat="1" applyFont="1" applyFill="1" applyBorder="1" applyAlignment="1" applyProtection="1">
      <alignment horizontal="center" vertical="center" wrapText="1"/>
    </xf>
    <xf numFmtId="4" fontId="50" fillId="3" borderId="35" xfId="4" applyNumberFormat="1" applyFont="1" applyFill="1" applyBorder="1" applyAlignment="1" applyProtection="1">
      <alignment horizontal="center" vertical="center" wrapText="1"/>
    </xf>
    <xf numFmtId="4" fontId="56" fillId="3" borderId="35" xfId="4" applyNumberFormat="1" applyFont="1" applyFill="1" applyBorder="1" applyAlignment="1">
      <alignment horizontal="center" vertical="center" wrapText="1"/>
    </xf>
    <xf numFmtId="4" fontId="53" fillId="3" borderId="35" xfId="4" applyNumberFormat="1" applyFont="1" applyFill="1" applyBorder="1" applyAlignment="1">
      <alignment horizontal="center" vertical="center" wrapText="1"/>
    </xf>
    <xf numFmtId="4" fontId="99" fillId="3" borderId="35" xfId="4" applyNumberFormat="1" applyFont="1" applyFill="1" applyBorder="1" applyAlignment="1">
      <alignment horizontal="center" vertical="center" wrapText="1"/>
    </xf>
    <xf numFmtId="4" fontId="98" fillId="3" borderId="35" xfId="4" applyNumberFormat="1" applyFont="1" applyFill="1" applyBorder="1" applyAlignment="1" applyProtection="1">
      <alignment horizontal="center" vertical="center" wrapText="1"/>
    </xf>
    <xf numFmtId="166" fontId="58" fillId="3" borderId="35" xfId="4" applyNumberFormat="1" applyFont="1" applyFill="1" applyBorder="1" applyAlignment="1" applyProtection="1">
      <alignment horizontal="center" vertical="center" wrapText="1"/>
    </xf>
    <xf numFmtId="4" fontId="97" fillId="3" borderId="35" xfId="4" applyNumberFormat="1" applyFont="1" applyFill="1" applyBorder="1" applyAlignment="1">
      <alignment horizontal="center" vertical="center" wrapText="1"/>
    </xf>
    <xf numFmtId="4" fontId="58" fillId="3" borderId="35" xfId="4" applyNumberFormat="1" applyFont="1" applyFill="1" applyBorder="1" applyAlignment="1">
      <alignment horizontal="center" vertical="center" wrapText="1"/>
    </xf>
    <xf numFmtId="4" fontId="47" fillId="3" borderId="46" xfId="4" applyNumberFormat="1" applyFont="1" applyFill="1" applyBorder="1" applyAlignment="1">
      <alignment horizontal="center" vertical="center" wrapText="1"/>
    </xf>
    <xf numFmtId="0" fontId="28" fillId="3" borderId="49" xfId="4" applyFont="1" applyFill="1" applyBorder="1" applyAlignment="1">
      <alignment horizontal="center" vertical="center" wrapText="1"/>
    </xf>
    <xf numFmtId="166" fontId="29" fillId="3" borderId="49" xfId="4" applyNumberFormat="1" applyFont="1" applyFill="1" applyBorder="1" applyAlignment="1">
      <alignment horizontal="center" vertical="center"/>
    </xf>
    <xf numFmtId="166" fontId="29" fillId="3" borderId="0" xfId="4" applyNumberFormat="1" applyFont="1" applyFill="1" applyBorder="1" applyAlignment="1">
      <alignment horizontal="center" vertical="center"/>
    </xf>
    <xf numFmtId="0" fontId="80" fillId="0" borderId="0" xfId="5" applyFont="1" applyFill="1" applyBorder="1" applyAlignment="1">
      <alignment horizontal="right" vertical="center" wrapText="1"/>
    </xf>
    <xf numFmtId="0" fontId="80" fillId="0" borderId="43" xfId="5" applyFont="1" applyFill="1" applyBorder="1" applyAlignment="1">
      <alignment horizontal="right" vertical="center" wrapText="1"/>
    </xf>
    <xf numFmtId="0" fontId="25" fillId="3" borderId="72" xfId="4" applyFont="1" applyFill="1" applyBorder="1" applyAlignment="1">
      <alignment horizontal="center" vertical="center"/>
    </xf>
    <xf numFmtId="0" fontId="25" fillId="3" borderId="0" xfId="4" applyFont="1" applyFill="1" applyBorder="1" applyAlignment="1">
      <alignment horizontal="center" vertical="center"/>
    </xf>
    <xf numFmtId="0" fontId="81" fillId="3" borderId="0" xfId="4" applyFont="1" applyFill="1" applyBorder="1" applyAlignment="1">
      <alignment horizontal="center" vertical="center"/>
    </xf>
    <xf numFmtId="166" fontId="21" fillId="0" borderId="43" xfId="0" applyNumberFormat="1" applyFont="1" applyBorder="1" applyAlignment="1" applyProtection="1">
      <alignment horizontal="center" vertical="center"/>
      <protection locked="0"/>
    </xf>
    <xf numFmtId="0" fontId="45" fillId="0" borderId="46" xfId="4" applyFont="1" applyFill="1" applyBorder="1" applyAlignment="1">
      <alignment horizontal="left" vertical="center" wrapText="1" indent="7"/>
    </xf>
    <xf numFmtId="0" fontId="46" fillId="0" borderId="46" xfId="4" applyFont="1" applyFill="1" applyBorder="1" applyAlignment="1">
      <alignment horizontal="left" vertical="center" wrapText="1" indent="7"/>
    </xf>
    <xf numFmtId="166" fontId="47" fillId="0" borderId="46" xfId="4" applyNumberFormat="1" applyFont="1" applyBorder="1" applyAlignment="1">
      <alignment horizontal="center" vertical="center" wrapText="1"/>
    </xf>
    <xf numFmtId="166" fontId="53" fillId="0" borderId="46" xfId="4" applyNumberFormat="1" applyFont="1" applyFill="1" applyBorder="1" applyAlignment="1">
      <alignment horizontal="center" vertical="center" wrapText="1"/>
    </xf>
    <xf numFmtId="166" fontId="92" fillId="3" borderId="62" xfId="0" applyNumberFormat="1" applyFont="1" applyFill="1" applyBorder="1" applyAlignment="1" applyProtection="1">
      <alignment horizontal="center" vertical="center" wrapText="1"/>
    </xf>
    <xf numFmtId="0" fontId="88" fillId="3" borderId="0" xfId="0" applyFont="1" applyFill="1" applyAlignment="1" applyProtection="1">
      <alignment horizontal="center"/>
      <protection locked="0"/>
    </xf>
    <xf numFmtId="0" fontId="100" fillId="3" borderId="0" xfId="4" applyFont="1" applyFill="1" applyBorder="1" applyAlignment="1" applyProtection="1">
      <alignment horizontal="center" vertical="center"/>
      <protection locked="0"/>
    </xf>
    <xf numFmtId="0" fontId="101" fillId="3" borderId="0" xfId="4" applyFont="1" applyFill="1" applyAlignment="1" applyProtection="1">
      <alignment horizontal="center" vertical="center"/>
      <protection locked="0"/>
    </xf>
    <xf numFmtId="0" fontId="101" fillId="3" borderId="0" xfId="4" applyFont="1" applyFill="1" applyProtection="1">
      <protection locked="0"/>
    </xf>
    <xf numFmtId="0" fontId="101" fillId="3" borderId="0" xfId="4" applyFont="1" applyFill="1" applyBorder="1" applyAlignment="1" applyProtection="1">
      <alignment horizontal="center" vertical="center"/>
      <protection locked="0"/>
    </xf>
    <xf numFmtId="0" fontId="101" fillId="3" borderId="37" xfId="4" applyFont="1" applyFill="1" applyBorder="1" applyAlignment="1" applyProtection="1">
      <alignment horizontal="center" vertical="center"/>
      <protection locked="0"/>
    </xf>
    <xf numFmtId="0" fontId="101" fillId="3" borderId="63" xfId="4" applyFont="1" applyFill="1" applyBorder="1" applyAlignment="1" applyProtection="1">
      <alignment horizontal="center" vertical="center"/>
      <protection locked="0"/>
    </xf>
    <xf numFmtId="0" fontId="25" fillId="3" borderId="21" xfId="4" applyFont="1" applyFill="1" applyBorder="1" applyAlignment="1" applyProtection="1">
      <alignment horizontal="center" vertical="center"/>
      <protection locked="0"/>
    </xf>
    <xf numFmtId="0" fontId="25" fillId="3" borderId="47" xfId="4" applyFont="1" applyFill="1" applyBorder="1" applyAlignment="1" applyProtection="1">
      <alignment horizontal="center" vertical="center"/>
      <protection locked="0"/>
    </xf>
    <xf numFmtId="0" fontId="25" fillId="3" borderId="35" xfId="4" applyFont="1" applyFill="1" applyBorder="1" applyAlignment="1" applyProtection="1">
      <alignment horizontal="center" vertical="center"/>
      <protection locked="0"/>
    </xf>
    <xf numFmtId="0" fontId="25" fillId="3" borderId="73" xfId="4" applyFont="1" applyFill="1" applyBorder="1" applyAlignment="1" applyProtection="1">
      <alignment horizontal="center" vertical="center"/>
      <protection locked="0"/>
    </xf>
    <xf numFmtId="0" fontId="25" fillId="3" borderId="62" xfId="4" applyFont="1" applyFill="1" applyBorder="1" applyAlignment="1" applyProtection="1">
      <alignment horizontal="center" vertical="center"/>
      <protection locked="0"/>
    </xf>
    <xf numFmtId="0" fontId="25" fillId="3" borderId="71" xfId="4" applyFont="1" applyFill="1" applyBorder="1" applyAlignment="1" applyProtection="1">
      <alignment horizontal="center" vertical="center"/>
      <protection locked="0"/>
    </xf>
    <xf numFmtId="0" fontId="89" fillId="7" borderId="49" xfId="3" quotePrefix="1" applyFont="1" applyFill="1" applyBorder="1" applyAlignment="1" applyProtection="1">
      <alignment horizontal="center"/>
      <protection locked="0"/>
    </xf>
    <xf numFmtId="0" fontId="103" fillId="7" borderId="49" xfId="3" applyFont="1" applyFill="1" applyBorder="1" applyAlignment="1" applyProtection="1">
      <alignment horizontal="center"/>
      <protection locked="0"/>
    </xf>
    <xf numFmtId="166" fontId="103" fillId="7" borderId="49" xfId="3" applyNumberFormat="1" applyFont="1" applyFill="1" applyBorder="1" applyAlignment="1" applyProtection="1">
      <alignment horizontal="center" vertical="center"/>
      <protection locked="0"/>
    </xf>
    <xf numFmtId="0" fontId="101" fillId="3" borderId="49" xfId="4" applyFont="1" applyFill="1" applyBorder="1" applyAlignment="1" applyProtection="1">
      <alignment horizontal="center" vertical="center"/>
      <protection locked="0"/>
    </xf>
    <xf numFmtId="0" fontId="25" fillId="3" borderId="72" xfId="4" applyFont="1" applyFill="1" applyBorder="1" applyAlignment="1" applyProtection="1">
      <alignment horizontal="center" vertical="center"/>
      <protection locked="0"/>
    </xf>
    <xf numFmtId="0" fontId="101" fillId="3" borderId="43" xfId="4" applyFont="1" applyFill="1" applyBorder="1" applyAlignment="1" applyProtection="1">
      <alignment horizontal="center" vertical="center"/>
      <protection locked="0"/>
    </xf>
    <xf numFmtId="0" fontId="64" fillId="3" borderId="21" xfId="4" applyFont="1" applyFill="1" applyBorder="1" applyAlignment="1" applyProtection="1">
      <alignment horizontal="center" vertical="center" wrapText="1"/>
      <protection locked="0"/>
    </xf>
    <xf numFmtId="166" fontId="110" fillId="0" borderId="21" xfId="4" applyNumberFormat="1" applyFont="1" applyFill="1" applyBorder="1" applyAlignment="1">
      <alignment horizontal="center" vertical="center" wrapText="1"/>
    </xf>
    <xf numFmtId="166" fontId="101" fillId="3" borderId="74" xfId="4" applyNumberFormat="1" applyFont="1" applyFill="1" applyBorder="1" applyAlignment="1" applyProtection="1">
      <alignment horizontal="center" vertical="center"/>
      <protection locked="0"/>
    </xf>
    <xf numFmtId="166" fontId="110" fillId="0" borderId="75" xfId="4" applyNumberFormat="1" applyFont="1" applyFill="1" applyBorder="1" applyAlignment="1">
      <alignment horizontal="center" vertical="center" wrapText="1"/>
    </xf>
    <xf numFmtId="166" fontId="25" fillId="3" borderId="75" xfId="4" applyNumberFormat="1" applyFont="1" applyFill="1" applyBorder="1" applyAlignment="1" applyProtection="1">
      <alignment horizontal="center" vertical="center"/>
      <protection locked="0"/>
    </xf>
    <xf numFmtId="0" fontId="101" fillId="9" borderId="0" xfId="4" applyFont="1" applyFill="1" applyProtection="1">
      <protection locked="0"/>
    </xf>
    <xf numFmtId="0" fontId="30" fillId="10" borderId="73" xfId="4" applyFont="1" applyFill="1" applyBorder="1" applyAlignment="1" applyProtection="1">
      <alignment horizontal="center" vertical="center" wrapText="1"/>
      <protection locked="0"/>
    </xf>
    <xf numFmtId="0" fontId="82" fillId="10" borderId="73" xfId="4" applyFont="1" applyFill="1" applyBorder="1" applyAlignment="1" applyProtection="1">
      <alignment horizontal="center" vertical="center"/>
      <protection locked="0"/>
    </xf>
    <xf numFmtId="166" fontId="109" fillId="10" borderId="47" xfId="0" applyNumberFormat="1" applyFont="1" applyFill="1" applyBorder="1" applyAlignment="1" applyProtection="1">
      <alignment horizontal="center" vertical="center" wrapText="1"/>
    </xf>
    <xf numFmtId="166" fontId="109" fillId="11" borderId="47" xfId="0" applyNumberFormat="1" applyFont="1" applyFill="1" applyBorder="1" applyAlignment="1" applyProtection="1">
      <alignment horizontal="center" vertical="center" wrapText="1"/>
    </xf>
    <xf numFmtId="166" fontId="110" fillId="3" borderId="21" xfId="4" applyNumberFormat="1" applyFont="1" applyFill="1" applyBorder="1" applyAlignment="1">
      <alignment horizontal="center" vertical="center" wrapText="1"/>
    </xf>
    <xf numFmtId="0" fontId="105" fillId="3" borderId="74" xfId="4" applyFont="1" applyFill="1" applyBorder="1" applyAlignment="1" applyProtection="1">
      <alignment horizontal="left" vertical="center" wrapText="1" indent="1"/>
    </xf>
    <xf numFmtId="0" fontId="106" fillId="3" borderId="75" xfId="4" applyFont="1" applyFill="1" applyBorder="1" applyAlignment="1" applyProtection="1">
      <alignment horizontal="left" vertical="center" wrapText="1" indent="4"/>
    </xf>
    <xf numFmtId="166" fontId="110" fillId="3" borderId="75" xfId="4" applyNumberFormat="1" applyFont="1" applyFill="1" applyBorder="1" applyAlignment="1">
      <alignment horizontal="center" vertical="center" wrapText="1"/>
    </xf>
    <xf numFmtId="0" fontId="107" fillId="3" borderId="75" xfId="4" applyFont="1" applyFill="1" applyBorder="1" applyAlignment="1" applyProtection="1">
      <alignment horizontal="left" vertical="center" wrapText="1" indent="6"/>
    </xf>
    <xf numFmtId="0" fontId="106" fillId="3" borderId="76" xfId="4" applyFont="1" applyFill="1" applyBorder="1" applyAlignment="1" applyProtection="1">
      <alignment horizontal="left" vertical="center" wrapText="1" indent="4"/>
    </xf>
    <xf numFmtId="166" fontId="110" fillId="3" borderId="76" xfId="4" applyNumberFormat="1" applyFont="1" applyFill="1" applyBorder="1" applyAlignment="1">
      <alignment horizontal="center" vertical="center" wrapText="1"/>
    </xf>
    <xf numFmtId="166" fontId="111" fillId="3" borderId="0" xfId="0" applyNumberFormat="1" applyFont="1" applyFill="1" applyAlignment="1" applyProtection="1">
      <alignment horizontal="center" vertical="center"/>
      <protection locked="0"/>
    </xf>
    <xf numFmtId="0" fontId="112" fillId="3" borderId="0" xfId="0" applyFont="1" applyFill="1" applyProtection="1">
      <protection locked="0"/>
    </xf>
    <xf numFmtId="0" fontId="111" fillId="3" borderId="0" xfId="3" applyFont="1" applyFill="1" applyAlignment="1" applyProtection="1">
      <alignment horizontal="center"/>
      <protection locked="0"/>
    </xf>
    <xf numFmtId="166" fontId="111" fillId="3" borderId="0" xfId="3" applyNumberFormat="1" applyFont="1" applyFill="1" applyAlignment="1" applyProtection="1">
      <alignment horizontal="center" vertical="center"/>
      <protection locked="0"/>
    </xf>
    <xf numFmtId="166" fontId="113" fillId="3" borderId="0" xfId="0" applyNumberFormat="1" applyFont="1" applyFill="1" applyBorder="1" applyAlignment="1" applyProtection="1">
      <alignment horizontal="center" vertical="center" wrapText="1"/>
    </xf>
    <xf numFmtId="166" fontId="113" fillId="3" borderId="21" xfId="0" applyNumberFormat="1" applyFont="1" applyFill="1" applyBorder="1" applyAlignment="1" applyProtection="1">
      <alignment horizontal="center" vertical="center" wrapText="1"/>
    </xf>
    <xf numFmtId="0" fontId="112" fillId="3" borderId="0" xfId="0" applyFont="1" applyFill="1" applyAlignment="1" applyProtection="1">
      <alignment horizontal="center"/>
      <protection locked="0"/>
    </xf>
    <xf numFmtId="0" fontId="114" fillId="3" borderId="21" xfId="0" applyFont="1" applyFill="1" applyBorder="1" applyAlignment="1" applyProtection="1">
      <alignment vertical="center" wrapText="1"/>
      <protection locked="0"/>
    </xf>
    <xf numFmtId="166" fontId="114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14" fillId="3" borderId="66" xfId="0" applyFont="1" applyFill="1" applyBorder="1" applyAlignment="1" applyProtection="1">
      <alignment vertical="center" wrapText="1"/>
      <protection locked="0"/>
    </xf>
    <xf numFmtId="166" fontId="114" fillId="3" borderId="66" xfId="0" applyNumberFormat="1" applyFont="1" applyFill="1" applyBorder="1" applyAlignment="1" applyProtection="1">
      <alignment horizontal="center" vertical="center" wrapText="1"/>
      <protection locked="0"/>
    </xf>
    <xf numFmtId="166" fontId="11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3" quotePrefix="1" applyFont="1" applyFill="1" applyAlignment="1" applyProtection="1">
      <alignment horizontal="center"/>
      <protection locked="0"/>
    </xf>
    <xf numFmtId="0" fontId="115" fillId="3" borderId="21" xfId="0" applyFont="1" applyFill="1" applyBorder="1" applyAlignment="1" applyProtection="1">
      <alignment horizontal="left" vertical="center" wrapText="1" indent="1"/>
    </xf>
    <xf numFmtId="0" fontId="116" fillId="3" borderId="21" xfId="0" applyFont="1" applyFill="1" applyBorder="1" applyAlignment="1" applyProtection="1">
      <alignment vertical="center" wrapText="1"/>
      <protection locked="0"/>
    </xf>
    <xf numFmtId="0" fontId="115" fillId="3" borderId="77" xfId="0" applyFont="1" applyFill="1" applyBorder="1" applyAlignment="1" applyProtection="1">
      <alignment horizontal="left" vertical="center" wrapText="1" indent="1"/>
    </xf>
    <xf numFmtId="0" fontId="115" fillId="3" borderId="78" xfId="0" applyFont="1" applyFill="1" applyBorder="1" applyAlignment="1" applyProtection="1">
      <alignment horizontal="left" vertical="center" wrapText="1" indent="1"/>
    </xf>
    <xf numFmtId="0" fontId="116" fillId="3" borderId="78" xfId="0" applyFont="1" applyFill="1" applyBorder="1" applyAlignment="1" applyProtection="1">
      <alignment horizontal="left" vertical="center" wrapText="1" indent="3"/>
    </xf>
    <xf numFmtId="0" fontId="115" fillId="3" borderId="79" xfId="0" applyFont="1" applyFill="1" applyBorder="1" applyAlignment="1" applyProtection="1">
      <alignment horizontal="left" vertical="center" wrapText="1" indent="1"/>
    </xf>
    <xf numFmtId="0" fontId="115" fillId="6" borderId="21" xfId="0" applyFont="1" applyFill="1" applyBorder="1" applyAlignment="1" applyProtection="1">
      <alignment horizontal="left" vertical="center" wrapText="1" indent="1"/>
    </xf>
    <xf numFmtId="166" fontId="115" fillId="3" borderId="77" xfId="0" applyNumberFormat="1" applyFont="1" applyFill="1" applyBorder="1" applyAlignment="1" applyProtection="1">
      <alignment horizontal="center" vertical="center" wrapText="1"/>
    </xf>
    <xf numFmtId="166" fontId="115" fillId="3" borderId="78" xfId="0" applyNumberFormat="1" applyFont="1" applyFill="1" applyBorder="1" applyAlignment="1" applyProtection="1">
      <alignment horizontal="center" vertical="center" wrapText="1"/>
    </xf>
    <xf numFmtId="166" fontId="116" fillId="3" borderId="78" xfId="0" applyNumberFormat="1" applyFont="1" applyFill="1" applyBorder="1" applyAlignment="1" applyProtection="1">
      <alignment horizontal="center" vertical="center" wrapText="1"/>
    </xf>
    <xf numFmtId="166" fontId="115" fillId="3" borderId="79" xfId="0" applyNumberFormat="1" applyFont="1" applyFill="1" applyBorder="1" applyAlignment="1" applyProtection="1">
      <alignment horizontal="center" vertical="center" wrapText="1"/>
    </xf>
    <xf numFmtId="0" fontId="115" fillId="3" borderId="74" xfId="0" applyFont="1" applyFill="1" applyBorder="1" applyAlignment="1" applyProtection="1">
      <alignment horizontal="left" vertical="center" wrapText="1" indent="1"/>
    </xf>
    <xf numFmtId="166" fontId="115" fillId="3" borderId="74" xfId="0" applyNumberFormat="1" applyFont="1" applyFill="1" applyBorder="1" applyAlignment="1" applyProtection="1">
      <alignment horizontal="center" vertical="center" wrapText="1"/>
    </xf>
    <xf numFmtId="0" fontId="116" fillId="3" borderId="75" xfId="0" applyFont="1" applyFill="1" applyBorder="1" applyAlignment="1" applyProtection="1">
      <alignment horizontal="left" vertical="center" wrapText="1" indent="3"/>
    </xf>
    <xf numFmtId="166" fontId="115" fillId="3" borderId="75" xfId="0" applyNumberFormat="1" applyFont="1" applyFill="1" applyBorder="1" applyAlignment="1" applyProtection="1">
      <alignment horizontal="center" vertical="center" wrapText="1"/>
    </xf>
    <xf numFmtId="166" fontId="116" fillId="3" borderId="75" xfId="0" applyNumberFormat="1" applyFont="1" applyFill="1" applyBorder="1" applyAlignment="1" applyProtection="1">
      <alignment horizontal="center" vertical="center" wrapText="1"/>
    </xf>
    <xf numFmtId="0" fontId="115" fillId="3" borderId="75" xfId="0" applyFont="1" applyFill="1" applyBorder="1" applyAlignment="1" applyProtection="1">
      <alignment horizontal="left" vertical="center" wrapText="1" indent="1"/>
    </xf>
    <xf numFmtId="0" fontId="115" fillId="3" borderId="76" xfId="0" applyFont="1" applyFill="1" applyBorder="1" applyAlignment="1" applyProtection="1">
      <alignment horizontal="left" vertical="center" wrapText="1" indent="1"/>
    </xf>
    <xf numFmtId="166" fontId="115" fillId="3" borderId="76" xfId="0" applyNumberFormat="1" applyFont="1" applyFill="1" applyBorder="1" applyAlignment="1" applyProtection="1">
      <alignment horizontal="center" vertical="center" wrapText="1"/>
    </xf>
    <xf numFmtId="0" fontId="87" fillId="3" borderId="47" xfId="0" applyFont="1" applyFill="1" applyBorder="1" applyAlignment="1" applyProtection="1">
      <alignment horizontal="center" vertical="center"/>
      <protection locked="0"/>
    </xf>
    <xf numFmtId="166" fontId="94" fillId="3" borderId="47" xfId="0" applyNumberFormat="1" applyFont="1" applyFill="1" applyBorder="1" applyAlignment="1" applyProtection="1">
      <alignment horizontal="center" vertical="center" wrapText="1"/>
    </xf>
    <xf numFmtId="166" fontId="95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87" fillId="3" borderId="35" xfId="0" applyFont="1" applyFill="1" applyBorder="1" applyAlignment="1" applyProtection="1">
      <alignment horizontal="center" vertical="center"/>
      <protection locked="0"/>
    </xf>
    <xf numFmtId="0" fontId="96" fillId="3" borderId="35" xfId="0" applyFont="1" applyFill="1" applyBorder="1" applyAlignment="1" applyProtection="1">
      <alignment horizontal="left" vertical="center" wrapText="1" indent="3"/>
      <protection locked="0"/>
    </xf>
    <xf numFmtId="166" fontId="94" fillId="3" borderId="35" xfId="0" applyNumberFormat="1" applyFont="1" applyFill="1" applyBorder="1" applyAlignment="1" applyProtection="1">
      <alignment horizontal="center" vertical="center" wrapText="1"/>
    </xf>
    <xf numFmtId="166" fontId="95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87" fillId="3" borderId="73" xfId="0" applyFont="1" applyFill="1" applyBorder="1" applyAlignment="1" applyProtection="1">
      <alignment horizontal="center" vertical="center"/>
      <protection locked="0"/>
    </xf>
    <xf numFmtId="0" fontId="96" fillId="3" borderId="73" xfId="0" applyFont="1" applyFill="1" applyBorder="1" applyAlignment="1" applyProtection="1">
      <alignment horizontal="left" vertical="center" wrapText="1" indent="3"/>
      <protection locked="0"/>
    </xf>
    <xf numFmtId="166" fontId="94" fillId="3" borderId="73" xfId="0" applyNumberFormat="1" applyFont="1" applyFill="1" applyBorder="1" applyAlignment="1" applyProtection="1">
      <alignment horizontal="center" vertical="center" wrapText="1"/>
    </xf>
    <xf numFmtId="166" fontId="95" fillId="3" borderId="73" xfId="0" applyNumberFormat="1" applyFont="1" applyFill="1" applyBorder="1" applyAlignment="1" applyProtection="1">
      <alignment horizontal="center" vertical="center" wrapText="1"/>
      <protection locked="0"/>
    </xf>
    <xf numFmtId="0" fontId="94" fillId="3" borderId="47" xfId="0" applyFont="1" applyFill="1" applyBorder="1" applyAlignment="1" applyProtection="1">
      <alignment horizontal="left" vertical="center" wrapText="1" indent="3"/>
    </xf>
    <xf numFmtId="0" fontId="94" fillId="3" borderId="35" xfId="0" applyFont="1" applyFill="1" applyBorder="1" applyAlignment="1" applyProtection="1">
      <alignment horizontal="left" vertical="center" wrapText="1" indent="3"/>
    </xf>
    <xf numFmtId="2" fontId="30" fillId="5" borderId="21" xfId="4" applyNumberFormat="1" applyFont="1" applyFill="1" applyBorder="1" applyAlignment="1">
      <alignment horizontal="center" vertical="center" wrapText="1"/>
    </xf>
    <xf numFmtId="168" fontId="92" fillId="3" borderId="21" xfId="1" applyNumberFormat="1" applyFont="1" applyFill="1" applyBorder="1" applyAlignment="1" applyProtection="1">
      <alignment horizontal="left" vertical="center" wrapText="1" indent="1"/>
    </xf>
    <xf numFmtId="0" fontId="117" fillId="3" borderId="47" xfId="0" applyFont="1" applyFill="1" applyBorder="1" applyAlignment="1" applyProtection="1">
      <alignment horizontal="center" vertical="center" wrapText="1"/>
    </xf>
    <xf numFmtId="0" fontId="117" fillId="3" borderId="35" xfId="0" applyFont="1" applyFill="1" applyBorder="1" applyAlignment="1" applyProtection="1">
      <alignment horizontal="center" vertical="center" wrapText="1"/>
    </xf>
    <xf numFmtId="166" fontId="25" fillId="3" borderId="0" xfId="4" applyNumberFormat="1" applyFont="1" applyFill="1" applyAlignment="1">
      <alignment horizontal="center" vertical="center"/>
    </xf>
    <xf numFmtId="4" fontId="25" fillId="0" borderId="0" xfId="4" applyNumberFormat="1" applyFont="1" applyAlignment="1">
      <alignment horizontal="center" vertical="center"/>
    </xf>
    <xf numFmtId="0" fontId="0" fillId="0" borderId="0" xfId="2" applyFont="1"/>
    <xf numFmtId="167" fontId="1" fillId="0" borderId="0" xfId="2" applyNumberFormat="1"/>
    <xf numFmtId="0" fontId="119" fillId="3" borderId="21" xfId="0" applyFont="1" applyFill="1" applyBorder="1" applyAlignment="1" applyProtection="1">
      <alignment horizontal="center" vertical="center"/>
      <protection locked="0"/>
    </xf>
    <xf numFmtId="0" fontId="120" fillId="3" borderId="21" xfId="0" applyFont="1" applyFill="1" applyBorder="1" applyAlignment="1" applyProtection="1">
      <alignment horizontal="left" vertical="center" wrapText="1" indent="3"/>
    </xf>
    <xf numFmtId="166" fontId="121" fillId="3" borderId="21" xfId="0" applyNumberFormat="1" applyFont="1" applyFill="1" applyBorder="1" applyAlignment="1" applyProtection="1">
      <alignment horizontal="center" vertical="center" wrapText="1"/>
      <protection locked="0"/>
    </xf>
    <xf numFmtId="166" fontId="120" fillId="3" borderId="21" xfId="0" applyNumberFormat="1" applyFont="1" applyFill="1" applyBorder="1" applyAlignment="1" applyProtection="1">
      <alignment horizontal="center" vertical="center" wrapText="1"/>
    </xf>
    <xf numFmtId="0" fontId="119" fillId="3" borderId="0" xfId="0" applyFont="1" applyFill="1" applyProtection="1">
      <protection locked="0"/>
    </xf>
    <xf numFmtId="166" fontId="112" fillId="3" borderId="0" xfId="0" applyNumberFormat="1" applyFont="1" applyFill="1" applyProtection="1">
      <protection locked="0"/>
    </xf>
    <xf numFmtId="0" fontId="25" fillId="3" borderId="70" xfId="4" applyFont="1" applyFill="1" applyBorder="1" applyAlignment="1" applyProtection="1">
      <alignment horizontal="center" vertical="center"/>
      <protection locked="0"/>
    </xf>
    <xf numFmtId="0" fontId="108" fillId="3" borderId="45" xfId="4" applyFont="1" applyFill="1" applyBorder="1" applyAlignment="1" applyProtection="1">
      <alignment horizontal="left" vertical="center"/>
      <protection locked="0"/>
    </xf>
    <xf numFmtId="0" fontId="108" fillId="3" borderId="49" xfId="4" applyFont="1" applyFill="1" applyBorder="1" applyAlignment="1" applyProtection="1">
      <alignment horizontal="left" vertical="center"/>
      <protection locked="0"/>
    </xf>
    <xf numFmtId="0" fontId="101" fillId="3" borderId="48" xfId="4" applyFont="1" applyFill="1" applyBorder="1" applyAlignment="1" applyProtection="1">
      <alignment horizontal="center" vertical="center"/>
      <protection locked="0"/>
    </xf>
    <xf numFmtId="166" fontId="108" fillId="3" borderId="49" xfId="4" applyNumberFormat="1" applyFont="1" applyFill="1" applyBorder="1" applyAlignment="1" applyProtection="1">
      <alignment horizontal="left" vertical="center"/>
      <protection locked="0"/>
    </xf>
    <xf numFmtId="166" fontId="122" fillId="3" borderId="49" xfId="4" applyNumberFormat="1" applyFont="1" applyFill="1" applyBorder="1" applyAlignment="1" applyProtection="1">
      <alignment horizontal="left" vertical="center"/>
      <protection locked="0"/>
    </xf>
    <xf numFmtId="0" fontId="123" fillId="3" borderId="0" xfId="0" applyFont="1" applyFill="1" applyProtection="1">
      <protection locked="0"/>
    </xf>
    <xf numFmtId="166" fontId="123" fillId="3" borderId="0" xfId="0" applyNumberFormat="1" applyFont="1" applyFill="1" applyAlignment="1" applyProtection="1">
      <alignment horizontal="center" vertical="center"/>
      <protection locked="0"/>
    </xf>
    <xf numFmtId="0" fontId="124" fillId="3" borderId="0" xfId="0" applyFont="1" applyFill="1" applyProtection="1">
      <protection locked="0"/>
    </xf>
    <xf numFmtId="166" fontId="123" fillId="3" borderId="17" xfId="0" applyNumberFormat="1" applyFont="1" applyFill="1" applyBorder="1" applyAlignment="1" applyProtection="1">
      <alignment vertical="center" wrapText="1"/>
    </xf>
    <xf numFmtId="166" fontId="123" fillId="3" borderId="17" xfId="0" applyNumberFormat="1" applyFont="1" applyFill="1" applyBorder="1" applyAlignment="1" applyProtection="1">
      <alignment horizontal="center" vertical="center" wrapText="1"/>
    </xf>
    <xf numFmtId="166" fontId="123" fillId="3" borderId="44" xfId="0" applyNumberFormat="1" applyFont="1" applyFill="1" applyBorder="1" applyAlignment="1" applyProtection="1">
      <alignment horizontal="center" vertical="center" wrapText="1"/>
    </xf>
    <xf numFmtId="166" fontId="123" fillId="3" borderId="0" xfId="0" applyNumberFormat="1" applyFont="1" applyFill="1" applyBorder="1" applyAlignment="1" applyProtection="1">
      <alignment horizontal="center" vertical="center" wrapText="1"/>
    </xf>
    <xf numFmtId="165" fontId="123" fillId="3" borderId="17" xfId="1" applyFont="1" applyFill="1" applyBorder="1" applyAlignment="1" applyProtection="1">
      <alignment vertical="center" wrapText="1"/>
    </xf>
    <xf numFmtId="165" fontId="123" fillId="3" borderId="44" xfId="1" applyFont="1" applyFill="1" applyBorder="1" applyAlignment="1" applyProtection="1">
      <alignment vertical="center" wrapText="1"/>
    </xf>
    <xf numFmtId="165" fontId="123" fillId="3" borderId="0" xfId="1" applyFont="1" applyFill="1" applyBorder="1" applyAlignment="1" applyProtection="1">
      <alignment vertical="center" wrapText="1"/>
    </xf>
    <xf numFmtId="165" fontId="124" fillId="3" borderId="0" xfId="1" applyFont="1" applyFill="1" applyProtection="1">
      <protection locked="0"/>
    </xf>
    <xf numFmtId="0" fontId="67" fillId="6" borderId="53" xfId="4" applyFont="1" applyFill="1" applyBorder="1" applyAlignment="1">
      <alignment horizontal="center" vertical="center" wrapText="1"/>
    </xf>
    <xf numFmtId="166" fontId="68" fillId="3" borderId="21" xfId="4" applyNumberFormat="1" applyFont="1" applyFill="1" applyBorder="1" applyAlignment="1">
      <alignment horizontal="center" vertical="center"/>
    </xf>
    <xf numFmtId="166" fontId="68" fillId="3" borderId="56" xfId="4" applyNumberFormat="1" applyFont="1" applyFill="1" applyBorder="1" applyAlignment="1">
      <alignment horizontal="center" vertical="center"/>
    </xf>
    <xf numFmtId="166" fontId="69" fillId="3" borderId="58" xfId="4" applyNumberFormat="1" applyFont="1" applyFill="1" applyBorder="1" applyAlignment="1">
      <alignment horizontal="center" vertical="center"/>
    </xf>
    <xf numFmtId="166" fontId="64" fillId="3" borderId="58" xfId="4" applyNumberFormat="1" applyFont="1" applyFill="1" applyBorder="1" applyAlignment="1">
      <alignment horizontal="center"/>
    </xf>
    <xf numFmtId="166" fontId="68" fillId="3" borderId="54" xfId="4" applyNumberFormat="1" applyFont="1" applyFill="1" applyBorder="1" applyAlignment="1">
      <alignment horizontal="center" vertical="center"/>
    </xf>
    <xf numFmtId="166" fontId="69" fillId="3" borderId="59" xfId="4" applyNumberFormat="1" applyFont="1" applyFill="1" applyBorder="1" applyAlignment="1">
      <alignment horizontal="center" vertical="center"/>
    </xf>
    <xf numFmtId="0" fontId="65" fillId="3" borderId="81" xfId="4" applyFont="1" applyFill="1" applyBorder="1" applyAlignment="1">
      <alignment horizontal="left" vertical="center" wrapText="1"/>
    </xf>
    <xf numFmtId="0" fontId="65" fillId="3" borderId="82" xfId="4" applyFont="1" applyFill="1" applyBorder="1" applyAlignment="1">
      <alignment horizontal="left" vertical="center" wrapText="1"/>
    </xf>
    <xf numFmtId="0" fontId="68" fillId="3" borderId="53" xfId="4" applyFont="1" applyFill="1" applyBorder="1" applyAlignment="1">
      <alignment horizontal="center" vertical="center"/>
    </xf>
    <xf numFmtId="0" fontId="68" fillId="3" borderId="55" xfId="4" applyFont="1" applyFill="1" applyBorder="1" applyAlignment="1">
      <alignment horizontal="center" vertical="center"/>
    </xf>
    <xf numFmtId="166" fontId="68" fillId="3" borderId="83" xfId="4" applyNumberFormat="1" applyFont="1" applyFill="1" applyBorder="1" applyAlignment="1">
      <alignment horizontal="center" vertical="center"/>
    </xf>
    <xf numFmtId="0" fontId="67" fillId="8" borderId="54" xfId="4" applyFont="1" applyFill="1" applyBorder="1" applyAlignment="1">
      <alignment horizontal="center" vertical="center" wrapText="1"/>
    </xf>
    <xf numFmtId="0" fontId="82" fillId="10" borderId="73" xfId="4" applyFont="1" applyFill="1" applyBorder="1" applyAlignment="1" applyProtection="1">
      <alignment horizontal="center" vertical="center" wrapText="1"/>
      <protection locked="0"/>
    </xf>
    <xf numFmtId="166" fontId="104" fillId="10" borderId="47" xfId="0" applyNumberFormat="1" applyFont="1" applyFill="1" applyBorder="1" applyAlignment="1" applyProtection="1">
      <alignment horizontal="center" vertical="center" wrapText="1"/>
    </xf>
    <xf numFmtId="166" fontId="113" fillId="3" borderId="21" xfId="0" applyNumberFormat="1" applyFont="1" applyFill="1" applyBorder="1" applyAlignment="1" applyProtection="1">
      <alignment horizontal="center" vertical="center" wrapText="1"/>
    </xf>
    <xf numFmtId="0" fontId="126" fillId="3" borderId="0" xfId="0" applyFont="1" applyFill="1" applyAlignment="1">
      <alignment vertical="center" wrapText="1"/>
    </xf>
    <xf numFmtId="0" fontId="65" fillId="3" borderId="0" xfId="4" applyFont="1" applyFill="1"/>
    <xf numFmtId="0" fontId="23" fillId="3" borderId="61" xfId="4" applyFill="1" applyBorder="1" applyAlignment="1">
      <alignment horizontal="center" vertical="center"/>
    </xf>
    <xf numFmtId="0" fontId="88" fillId="3" borderId="0" xfId="0" applyFont="1" applyFill="1" applyAlignment="1" applyProtection="1">
      <alignment wrapText="1"/>
      <protection locked="0"/>
    </xf>
    <xf numFmtId="0" fontId="83" fillId="7" borderId="0" xfId="3" quotePrefix="1" applyFont="1" applyFill="1" applyAlignment="1" applyProtection="1">
      <alignment horizontal="center" wrapText="1"/>
      <protection locked="0"/>
    </xf>
    <xf numFmtId="0" fontId="91" fillId="3" borderId="21" xfId="0" applyFont="1" applyFill="1" applyBorder="1" applyAlignment="1" applyProtection="1">
      <alignment horizontal="left" vertical="center" wrapText="1"/>
    </xf>
    <xf numFmtId="0" fontId="94" fillId="3" borderId="21" xfId="0" applyFont="1" applyFill="1" applyBorder="1" applyAlignment="1" applyProtection="1">
      <alignment horizontal="left" vertical="center" wrapText="1"/>
    </xf>
    <xf numFmtId="0" fontId="96" fillId="3" borderId="47" xfId="0" applyFont="1" applyFill="1" applyBorder="1" applyAlignment="1" applyProtection="1">
      <alignment horizontal="left" vertical="center" wrapText="1"/>
      <protection locked="0"/>
    </xf>
    <xf numFmtId="0" fontId="96" fillId="3" borderId="35" xfId="0" applyFont="1" applyFill="1" applyBorder="1" applyAlignment="1" applyProtection="1">
      <alignment horizontal="left" vertical="center" wrapText="1"/>
      <protection locked="0"/>
    </xf>
    <xf numFmtId="0" fontId="96" fillId="3" borderId="73" xfId="0" applyFont="1" applyFill="1" applyBorder="1" applyAlignment="1" applyProtection="1">
      <alignment horizontal="left" vertical="center" wrapText="1"/>
      <protection locked="0"/>
    </xf>
    <xf numFmtId="0" fontId="96" fillId="3" borderId="21" xfId="0" applyFont="1" applyFill="1" applyBorder="1" applyAlignment="1" applyProtection="1">
      <alignment horizontal="left" vertical="center" wrapText="1"/>
      <protection locked="0"/>
    </xf>
    <xf numFmtId="0" fontId="120" fillId="3" borderId="21" xfId="0" applyFont="1" applyFill="1" applyBorder="1" applyAlignment="1" applyProtection="1">
      <alignment horizontal="left" vertical="center" wrapText="1"/>
    </xf>
    <xf numFmtId="0" fontId="118" fillId="3" borderId="35" xfId="0" applyFont="1" applyFill="1" applyBorder="1" applyAlignment="1" applyProtection="1">
      <alignment vertical="center" wrapText="1"/>
    </xf>
    <xf numFmtId="0" fontId="94" fillId="3" borderId="35" xfId="0" applyFont="1" applyFill="1" applyBorder="1" applyAlignment="1" applyProtection="1">
      <alignment horizontal="left" vertical="center" wrapText="1"/>
    </xf>
    <xf numFmtId="166" fontId="25" fillId="3" borderId="0" xfId="4" applyNumberFormat="1" applyFont="1" applyFill="1" applyBorder="1" applyAlignment="1">
      <alignment horizontal="center" vertical="center"/>
    </xf>
    <xf numFmtId="0" fontId="25" fillId="0" borderId="0" xfId="4" applyFont="1" applyAlignment="1">
      <alignment horizontal="center" vertical="center" wrapText="1"/>
    </xf>
    <xf numFmtId="0" fontId="25" fillId="3" borderId="0" xfId="4" applyFont="1" applyFill="1" applyBorder="1" applyAlignment="1">
      <alignment horizontal="center" vertical="center" wrapText="1"/>
    </xf>
    <xf numFmtId="0" fontId="128" fillId="0" borderId="35" xfId="4" applyFont="1" applyFill="1" applyBorder="1" applyAlignment="1">
      <alignment horizontal="left" vertical="center" wrapText="1" indent="6"/>
    </xf>
    <xf numFmtId="166" fontId="110" fillId="14" borderId="21" xfId="4" applyNumberFormat="1" applyFont="1" applyFill="1" applyBorder="1" applyAlignment="1">
      <alignment horizontal="center" vertical="center" wrapText="1"/>
    </xf>
    <xf numFmtId="166" fontId="101" fillId="14" borderId="74" xfId="4" applyNumberFormat="1" applyFont="1" applyFill="1" applyBorder="1" applyAlignment="1" applyProtection="1">
      <alignment horizontal="center" vertical="center"/>
      <protection locked="0"/>
    </xf>
    <xf numFmtId="166" fontId="110" fillId="14" borderId="75" xfId="4" applyNumberFormat="1" applyFont="1" applyFill="1" applyBorder="1" applyAlignment="1">
      <alignment horizontal="center" vertical="center" wrapText="1"/>
    </xf>
    <xf numFmtId="166" fontId="25" fillId="14" borderId="75" xfId="4" applyNumberFormat="1" applyFont="1" applyFill="1" applyBorder="1" applyAlignment="1" applyProtection="1">
      <alignment horizontal="center" vertical="center"/>
      <protection locked="0"/>
    </xf>
    <xf numFmtId="166" fontId="110" fillId="14" borderId="76" xfId="4" applyNumberFormat="1" applyFont="1" applyFill="1" applyBorder="1" applyAlignment="1">
      <alignment horizontal="center" vertical="center" wrapText="1"/>
    </xf>
    <xf numFmtId="166" fontId="92" fillId="3" borderId="21" xfId="0" applyNumberFormat="1" applyFont="1" applyFill="1" applyBorder="1" applyAlignment="1" applyProtection="1">
      <alignment horizontal="center" vertical="center" wrapText="1"/>
    </xf>
    <xf numFmtId="0" fontId="129" fillId="3" borderId="0" xfId="0" applyFont="1" applyFill="1" applyAlignment="1">
      <alignment vertical="center" wrapText="1"/>
    </xf>
    <xf numFmtId="0" fontId="130" fillId="3" borderId="0" xfId="0" applyFont="1" applyFill="1" applyAlignment="1">
      <alignment vertical="center" wrapText="1"/>
    </xf>
    <xf numFmtId="0" fontId="125" fillId="3" borderId="0" xfId="0" applyFont="1" applyFill="1" applyAlignment="1">
      <alignment vertical="center" wrapText="1"/>
    </xf>
    <xf numFmtId="4" fontId="125" fillId="3" borderId="0" xfId="0" applyNumberFormat="1" applyFont="1" applyFill="1" applyAlignment="1">
      <alignment vertical="center" wrapText="1"/>
    </xf>
    <xf numFmtId="49" fontId="125" fillId="12" borderId="87" xfId="0" applyNumberFormat="1" applyFont="1" applyFill="1" applyBorder="1" applyAlignment="1">
      <alignment horizontal="center" vertical="center" wrapText="1"/>
    </xf>
    <xf numFmtId="4" fontId="125" fillId="12" borderId="87" xfId="0" applyNumberFormat="1" applyFont="1" applyFill="1" applyBorder="1" applyAlignment="1">
      <alignment horizontal="center" vertical="center" wrapText="1"/>
    </xf>
    <xf numFmtId="3" fontId="125" fillId="12" borderId="87" xfId="0" applyNumberFormat="1" applyFont="1" applyFill="1" applyBorder="1" applyAlignment="1">
      <alignment horizontal="center" vertical="center" wrapText="1"/>
    </xf>
    <xf numFmtId="3" fontId="129" fillId="12" borderId="87" xfId="0" applyNumberFormat="1" applyFont="1" applyFill="1" applyBorder="1" applyAlignment="1">
      <alignment horizontal="center" vertical="center" wrapText="1"/>
    </xf>
    <xf numFmtId="3" fontId="125" fillId="3" borderId="85" xfId="0" applyNumberFormat="1" applyFont="1" applyFill="1" applyBorder="1" applyAlignment="1">
      <alignment horizontal="center" vertical="center" wrapText="1"/>
    </xf>
    <xf numFmtId="3" fontId="125" fillId="3" borderId="88" xfId="0" applyNumberFormat="1" applyFont="1" applyFill="1" applyBorder="1" applyAlignment="1">
      <alignment horizontal="left" vertical="center" wrapText="1"/>
    </xf>
    <xf numFmtId="4" fontId="129" fillId="3" borderId="88" xfId="0" applyNumberFormat="1" applyFont="1" applyFill="1" applyBorder="1" applyAlignment="1">
      <alignment horizontal="center" vertical="center" wrapText="1"/>
    </xf>
    <xf numFmtId="4" fontId="125" fillId="3" borderId="89" xfId="0" applyNumberFormat="1" applyFont="1" applyFill="1" applyBorder="1" applyAlignment="1">
      <alignment horizontal="center" vertical="center" wrapText="1"/>
    </xf>
    <xf numFmtId="3" fontId="125" fillId="3" borderId="35" xfId="0" applyNumberFormat="1" applyFont="1" applyFill="1" applyBorder="1" applyAlignment="1">
      <alignment horizontal="center" vertical="center" wrapText="1"/>
    </xf>
    <xf numFmtId="3" fontId="125" fillId="3" borderId="90" xfId="0" applyNumberFormat="1" applyFont="1" applyFill="1" applyBorder="1" applyAlignment="1">
      <alignment horizontal="center" vertical="center" wrapText="1"/>
    </xf>
    <xf numFmtId="3" fontId="125" fillId="3" borderId="89" xfId="0" applyNumberFormat="1" applyFont="1" applyFill="1" applyBorder="1" applyAlignment="1">
      <alignment horizontal="center" vertical="center" wrapText="1"/>
    </xf>
    <xf numFmtId="4" fontId="125" fillId="3" borderId="35" xfId="0" applyNumberFormat="1" applyFont="1" applyFill="1" applyBorder="1" applyAlignment="1">
      <alignment horizontal="center" vertical="center" wrapText="1"/>
    </xf>
    <xf numFmtId="3" fontId="129" fillId="3" borderId="88" xfId="0" applyNumberFormat="1" applyFont="1" applyFill="1" applyBorder="1" applyAlignment="1">
      <alignment horizontal="left" vertical="center" wrapText="1"/>
    </xf>
    <xf numFmtId="3" fontId="125" fillId="3" borderId="88" xfId="0" applyNumberFormat="1" applyFont="1" applyFill="1" applyBorder="1" applyAlignment="1">
      <alignment horizontal="center" vertical="center" wrapText="1"/>
    </xf>
    <xf numFmtId="4" fontId="129" fillId="3" borderId="89" xfId="0" applyNumberFormat="1" applyFont="1" applyFill="1" applyBorder="1" applyAlignment="1">
      <alignment horizontal="center" vertical="center" wrapText="1"/>
    </xf>
    <xf numFmtId="3" fontId="129" fillId="3" borderId="35" xfId="0" applyNumberFormat="1" applyFont="1" applyFill="1" applyBorder="1" applyAlignment="1">
      <alignment horizontal="center" vertical="center" wrapText="1"/>
    </xf>
    <xf numFmtId="3" fontId="129" fillId="3" borderId="90" xfId="0" applyNumberFormat="1" applyFont="1" applyFill="1" applyBorder="1" applyAlignment="1">
      <alignment horizontal="center" vertical="center" wrapText="1"/>
    </xf>
    <xf numFmtId="4" fontId="129" fillId="3" borderId="35" xfId="0" applyNumberFormat="1" applyFont="1" applyFill="1" applyBorder="1" applyAlignment="1">
      <alignment horizontal="center" vertical="center" wrapText="1"/>
    </xf>
    <xf numFmtId="3" fontId="129" fillId="3" borderId="89" xfId="0" applyNumberFormat="1" applyFont="1" applyFill="1" applyBorder="1" applyAlignment="1">
      <alignment horizontal="center" vertical="center" wrapText="1"/>
    </xf>
    <xf numFmtId="3" fontId="125" fillId="13" borderId="64" xfId="0" applyNumberFormat="1" applyFont="1" applyFill="1" applyBorder="1" applyAlignment="1">
      <alignment horizontal="center" vertical="center" wrapText="1"/>
    </xf>
    <xf numFmtId="3" fontId="125" fillId="13" borderId="61" xfId="0" applyNumberFormat="1" applyFont="1" applyFill="1" applyBorder="1" applyAlignment="1">
      <alignment horizontal="center" vertical="center" wrapText="1"/>
    </xf>
    <xf numFmtId="4" fontId="129" fillId="13" borderId="61" xfId="0" applyNumberFormat="1" applyFont="1" applyFill="1" applyBorder="1" applyAlignment="1">
      <alignment horizontal="center" vertical="center" wrapText="1"/>
    </xf>
    <xf numFmtId="4" fontId="125" fillId="13" borderId="57" xfId="0" applyNumberFormat="1" applyFont="1" applyFill="1" applyBorder="1" applyAlignment="1">
      <alignment horizontal="center" vertical="center" wrapText="1"/>
    </xf>
    <xf numFmtId="3" fontId="125" fillId="13" borderId="58" xfId="0" applyNumberFormat="1" applyFont="1" applyFill="1" applyBorder="1" applyAlignment="1">
      <alignment horizontal="center" vertical="center" wrapText="1"/>
    </xf>
    <xf numFmtId="3" fontId="125" fillId="13" borderId="59" xfId="0" applyNumberFormat="1" applyFont="1" applyFill="1" applyBorder="1" applyAlignment="1">
      <alignment horizontal="center" vertical="center" wrapText="1"/>
    </xf>
    <xf numFmtId="3" fontId="125" fillId="13" borderId="57" xfId="0" applyNumberFormat="1" applyFont="1" applyFill="1" applyBorder="1" applyAlignment="1">
      <alignment horizontal="center" vertical="center" wrapText="1"/>
    </xf>
    <xf numFmtId="4" fontId="125" fillId="13" borderId="58" xfId="0" applyNumberFormat="1" applyFont="1" applyFill="1" applyBorder="1" applyAlignment="1">
      <alignment horizontal="center" vertical="center" wrapText="1"/>
    </xf>
    <xf numFmtId="169" fontId="129" fillId="3" borderId="35" xfId="0" applyNumberFormat="1" applyFont="1" applyFill="1" applyBorder="1" applyAlignment="1">
      <alignment horizontal="center" vertical="center" wrapText="1"/>
    </xf>
    <xf numFmtId="4" fontId="125" fillId="13" borderId="59" xfId="0" applyNumberFormat="1" applyFont="1" applyFill="1" applyBorder="1" applyAlignment="1">
      <alignment horizontal="center" vertical="center" wrapText="1"/>
    </xf>
    <xf numFmtId="3" fontId="129" fillId="3" borderId="43" xfId="0" applyNumberFormat="1" applyFont="1" applyFill="1" applyBorder="1" applyAlignment="1">
      <alignment horizontal="center" vertical="center" wrapText="1"/>
    </xf>
    <xf numFmtId="3" fontId="129" fillId="3" borderId="0" xfId="0" applyNumberFormat="1" applyFont="1" applyFill="1" applyBorder="1" applyAlignment="1">
      <alignment horizontal="center" vertical="center" wrapText="1"/>
    </xf>
    <xf numFmtId="4" fontId="129" fillId="3" borderId="85" xfId="0" applyNumberFormat="1" applyFont="1" applyFill="1" applyBorder="1" applyAlignment="1">
      <alignment horizontal="center" vertical="center" wrapText="1"/>
    </xf>
    <xf numFmtId="3" fontId="129" fillId="3" borderId="72" xfId="0" applyNumberFormat="1" applyFont="1" applyFill="1" applyBorder="1" applyAlignment="1">
      <alignment horizontal="center" vertical="center" wrapText="1"/>
    </xf>
    <xf numFmtId="3" fontId="129" fillId="3" borderId="88" xfId="0" applyNumberFormat="1" applyFont="1" applyFill="1" applyBorder="1" applyAlignment="1">
      <alignment vertical="center" wrapText="1"/>
    </xf>
    <xf numFmtId="49" fontId="67" fillId="0" borderId="64" xfId="0" applyNumberFormat="1" applyFont="1" applyFill="1" applyBorder="1" applyAlignment="1">
      <alignment horizontal="center" vertical="center" wrapText="1"/>
    </xf>
    <xf numFmtId="49" fontId="131" fillId="0" borderId="61" xfId="0" applyNumberFormat="1" applyFont="1" applyFill="1" applyBorder="1" applyAlignment="1">
      <alignment horizontal="left" vertical="center" wrapText="1"/>
    </xf>
    <xf numFmtId="4" fontId="131" fillId="0" borderId="61" xfId="0" applyNumberFormat="1" applyFont="1" applyFill="1" applyBorder="1" applyAlignment="1">
      <alignment horizontal="center" vertical="center" wrapText="1"/>
    </xf>
    <xf numFmtId="3" fontId="131" fillId="0" borderId="61" xfId="0" applyNumberFormat="1" applyFont="1" applyFill="1" applyBorder="1" applyAlignment="1">
      <alignment horizontal="center" vertical="center" wrapText="1"/>
    </xf>
    <xf numFmtId="3" fontId="67" fillId="0" borderId="57" xfId="0" applyNumberFormat="1" applyFont="1" applyFill="1" applyBorder="1" applyAlignment="1">
      <alignment horizontal="center" vertical="center" wrapText="1"/>
    </xf>
    <xf numFmtId="4" fontId="131" fillId="0" borderId="57" xfId="0" applyNumberFormat="1" applyFont="1" applyFill="1" applyBorder="1" applyAlignment="1">
      <alignment horizontal="center" vertical="center" wrapText="1"/>
    </xf>
    <xf numFmtId="3" fontId="131" fillId="0" borderId="57" xfId="0" applyNumberFormat="1" applyFont="1" applyFill="1" applyBorder="1" applyAlignment="1">
      <alignment horizontal="center" vertical="center" wrapText="1"/>
    </xf>
    <xf numFmtId="3" fontId="131" fillId="0" borderId="58" xfId="0" applyNumberFormat="1" applyFont="1" applyFill="1" applyBorder="1" applyAlignment="1">
      <alignment horizontal="center" vertical="center" wrapText="1"/>
    </xf>
    <xf numFmtId="3" fontId="131" fillId="0" borderId="59" xfId="0" applyNumberFormat="1" applyFont="1" applyFill="1" applyBorder="1" applyAlignment="1">
      <alignment horizontal="center" vertical="center" wrapText="1"/>
    </xf>
    <xf numFmtId="3" fontId="67" fillId="0" borderId="58" xfId="0" applyNumberFormat="1" applyFont="1" applyFill="1" applyBorder="1" applyAlignment="1">
      <alignment horizontal="center" vertical="center" wrapText="1"/>
    </xf>
    <xf numFmtId="4" fontId="67" fillId="0" borderId="57" xfId="0" applyNumberFormat="1" applyFont="1" applyFill="1" applyBorder="1" applyAlignment="1">
      <alignment horizontal="center" vertical="center" wrapText="1"/>
    </xf>
    <xf numFmtId="3" fontId="67" fillId="0" borderId="91" xfId="0" applyNumberFormat="1" applyFont="1" applyFill="1" applyBorder="1" applyAlignment="1">
      <alignment horizontal="center" vertical="center" wrapText="1"/>
    </xf>
    <xf numFmtId="3" fontId="67" fillId="0" borderId="65" xfId="0" applyNumberFormat="1" applyFont="1" applyFill="1" applyBorder="1" applyAlignment="1">
      <alignment horizontal="center" vertical="center" wrapText="1"/>
    </xf>
    <xf numFmtId="3" fontId="131" fillId="0" borderId="91" xfId="0" applyNumberFormat="1" applyFont="1" applyFill="1" applyBorder="1" applyAlignment="1">
      <alignment horizontal="center" vertical="center" wrapText="1"/>
    </xf>
    <xf numFmtId="3" fontId="131" fillId="0" borderId="65" xfId="0" applyNumberFormat="1" applyFont="1" applyFill="1" applyBorder="1" applyAlignment="1">
      <alignment horizontal="center" vertical="center" wrapText="1"/>
    </xf>
    <xf numFmtId="0" fontId="131" fillId="0" borderId="0" xfId="0" applyFont="1" applyFill="1" applyAlignment="1">
      <alignment vertical="center" wrapText="1"/>
    </xf>
    <xf numFmtId="49" fontId="125" fillId="3" borderId="85" xfId="0" applyNumberFormat="1" applyFont="1" applyFill="1" applyBorder="1" applyAlignment="1">
      <alignment horizontal="center" vertical="center" wrapText="1"/>
    </xf>
    <xf numFmtId="166" fontId="129" fillId="3" borderId="88" xfId="0" applyNumberFormat="1" applyFont="1" applyFill="1" applyBorder="1" applyAlignment="1">
      <alignment horizontal="left" vertical="center" wrapText="1"/>
    </xf>
    <xf numFmtId="3" fontId="129" fillId="3" borderId="85" xfId="0" applyNumberFormat="1" applyFont="1" applyFill="1" applyBorder="1" applyAlignment="1">
      <alignment horizontal="center" vertical="center" wrapText="1"/>
    </xf>
    <xf numFmtId="3" fontId="131" fillId="3" borderId="88" xfId="0" applyNumberFormat="1" applyFont="1" applyFill="1" applyBorder="1" applyAlignment="1">
      <alignment horizontal="left" vertical="center" wrapText="1"/>
    </xf>
    <xf numFmtId="170" fontId="125" fillId="3" borderId="89" xfId="0" applyNumberFormat="1" applyFont="1" applyFill="1" applyBorder="1" applyAlignment="1">
      <alignment horizontal="center" vertical="center" wrapText="1"/>
    </xf>
    <xf numFmtId="4" fontId="129" fillId="3" borderId="90" xfId="0" applyNumberFormat="1" applyFont="1" applyFill="1" applyBorder="1" applyAlignment="1">
      <alignment horizontal="center" vertical="center" wrapText="1"/>
    </xf>
    <xf numFmtId="49" fontId="129" fillId="3" borderId="88" xfId="0" applyNumberFormat="1" applyFont="1" applyFill="1" applyBorder="1" applyAlignment="1">
      <alignment horizontal="left" vertical="center" wrapText="1"/>
    </xf>
    <xf numFmtId="3" fontId="129" fillId="3" borderId="86" xfId="0" applyNumberFormat="1" applyFont="1" applyFill="1" applyBorder="1" applyAlignment="1">
      <alignment horizontal="center" vertical="center" wrapText="1"/>
    </xf>
    <xf numFmtId="3" fontId="129" fillId="3" borderId="69" xfId="0" applyNumberFormat="1" applyFont="1" applyFill="1" applyBorder="1" applyAlignment="1">
      <alignment horizontal="center" vertical="center" wrapText="1"/>
    </xf>
    <xf numFmtId="4" fontId="129" fillId="3" borderId="69" xfId="0" applyNumberFormat="1" applyFont="1" applyFill="1" applyBorder="1" applyAlignment="1">
      <alignment horizontal="center" vertical="center" wrapText="1"/>
    </xf>
    <xf numFmtId="4" fontId="129" fillId="3" borderId="92" xfId="0" applyNumberFormat="1" applyFont="1" applyFill="1" applyBorder="1" applyAlignment="1">
      <alignment horizontal="center" vertical="center" wrapText="1"/>
    </xf>
    <xf numFmtId="4" fontId="129" fillId="3" borderId="93" xfId="0" applyNumberFormat="1" applyFont="1" applyFill="1" applyBorder="1" applyAlignment="1">
      <alignment horizontal="center" vertical="center" wrapText="1"/>
    </xf>
    <xf numFmtId="4" fontId="129" fillId="3" borderId="94" xfId="0" applyNumberFormat="1" applyFont="1" applyFill="1" applyBorder="1" applyAlignment="1">
      <alignment horizontal="center" vertical="center" wrapText="1"/>
    </xf>
    <xf numFmtId="3" fontId="129" fillId="3" borderId="92" xfId="0" applyNumberFormat="1" applyFont="1" applyFill="1" applyBorder="1" applyAlignment="1">
      <alignment horizontal="center" vertical="center" wrapText="1"/>
    </xf>
    <xf numFmtId="3" fontId="129" fillId="3" borderId="94" xfId="0" applyNumberFormat="1" applyFont="1" applyFill="1" applyBorder="1" applyAlignment="1">
      <alignment horizontal="center" vertical="center" wrapText="1"/>
    </xf>
    <xf numFmtId="3" fontId="129" fillId="3" borderId="93" xfId="0" applyNumberFormat="1" applyFont="1" applyFill="1" applyBorder="1" applyAlignment="1">
      <alignment horizontal="center" vertical="center" wrapText="1"/>
    </xf>
    <xf numFmtId="3" fontId="129" fillId="3" borderId="95" xfId="0" applyNumberFormat="1" applyFont="1" applyFill="1" applyBorder="1" applyAlignment="1">
      <alignment horizontal="center" vertical="center" wrapText="1"/>
    </xf>
    <xf numFmtId="3" fontId="125" fillId="3" borderId="95" xfId="0" applyNumberFormat="1" applyFont="1" applyFill="1" applyBorder="1" applyAlignment="1">
      <alignment horizontal="center" vertical="center" wrapText="1"/>
    </xf>
    <xf numFmtId="3" fontId="129" fillId="3" borderId="96" xfId="0" applyNumberFormat="1" applyFont="1" applyFill="1" applyBorder="1" applyAlignment="1">
      <alignment horizontal="center" vertical="center" wrapText="1"/>
    </xf>
    <xf numFmtId="3" fontId="129" fillId="14" borderId="85" xfId="0" applyNumberFormat="1" applyFont="1" applyFill="1" applyBorder="1" applyAlignment="1">
      <alignment horizontal="center" vertical="center" wrapText="1"/>
    </xf>
    <xf numFmtId="3" fontId="129" fillId="14" borderId="88" xfId="0" applyNumberFormat="1" applyFont="1" applyFill="1" applyBorder="1" applyAlignment="1">
      <alignment horizontal="left" vertical="center" wrapText="1"/>
    </xf>
    <xf numFmtId="4" fontId="129" fillId="14" borderId="88" xfId="0" applyNumberFormat="1" applyFont="1" applyFill="1" applyBorder="1" applyAlignment="1">
      <alignment horizontal="center" vertical="center" wrapText="1"/>
    </xf>
    <xf numFmtId="4" fontId="129" fillId="14" borderId="89" xfId="0" applyNumberFormat="1" applyFont="1" applyFill="1" applyBorder="1" applyAlignment="1">
      <alignment horizontal="center" vertical="center" wrapText="1"/>
    </xf>
    <xf numFmtId="3" fontId="129" fillId="14" borderId="35" xfId="0" applyNumberFormat="1" applyFont="1" applyFill="1" applyBorder="1" applyAlignment="1">
      <alignment horizontal="center" vertical="center" wrapText="1"/>
    </xf>
    <xf numFmtId="3" fontId="129" fillId="14" borderId="90" xfId="0" applyNumberFormat="1" applyFont="1" applyFill="1" applyBorder="1" applyAlignment="1">
      <alignment horizontal="center" vertical="center" wrapText="1"/>
    </xf>
    <xf numFmtId="3" fontId="129" fillId="14" borderId="89" xfId="0" applyNumberFormat="1" applyFont="1" applyFill="1" applyBorder="1" applyAlignment="1">
      <alignment horizontal="center" vertical="center" wrapText="1"/>
    </xf>
    <xf numFmtId="4" fontId="129" fillId="14" borderId="35" xfId="0" applyNumberFormat="1" applyFont="1" applyFill="1" applyBorder="1" applyAlignment="1">
      <alignment horizontal="center" vertical="center" wrapText="1"/>
    </xf>
    <xf numFmtId="170" fontId="125" fillId="14" borderId="89" xfId="0" applyNumberFormat="1" applyFont="1" applyFill="1" applyBorder="1" applyAlignment="1">
      <alignment horizontal="center" vertical="center" wrapText="1"/>
    </xf>
    <xf numFmtId="3" fontId="125" fillId="14" borderId="35" xfId="0" applyNumberFormat="1" applyFont="1" applyFill="1" applyBorder="1" applyAlignment="1">
      <alignment horizontal="center" vertical="center" wrapText="1"/>
    </xf>
    <xf numFmtId="166" fontId="129" fillId="14" borderId="88" xfId="0" applyNumberFormat="1" applyFont="1" applyFill="1" applyBorder="1" applyAlignment="1">
      <alignment horizontal="left" vertical="center" wrapText="1"/>
    </xf>
    <xf numFmtId="3" fontId="125" fillId="14" borderId="89" xfId="0" applyNumberFormat="1" applyFont="1" applyFill="1" applyBorder="1" applyAlignment="1">
      <alignment horizontal="center" vertical="center" wrapText="1"/>
    </xf>
    <xf numFmtId="3" fontId="125" fillId="14" borderId="90" xfId="0" applyNumberFormat="1" applyFont="1" applyFill="1" applyBorder="1" applyAlignment="1">
      <alignment horizontal="center" vertical="center" wrapText="1"/>
    </xf>
    <xf numFmtId="166" fontId="92" fillId="6" borderId="21" xfId="0" applyNumberFormat="1" applyFont="1" applyFill="1" applyBorder="1" applyAlignment="1" applyProtection="1">
      <alignment horizontal="center" vertical="center" wrapText="1"/>
    </xf>
    <xf numFmtId="166" fontId="92" fillId="3" borderId="21" xfId="0" applyNumberFormat="1" applyFont="1" applyFill="1" applyBorder="1" applyAlignment="1" applyProtection="1">
      <alignment horizontal="center" vertical="center" wrapText="1"/>
    </xf>
    <xf numFmtId="0" fontId="54" fillId="3" borderId="47" xfId="0" applyFont="1" applyFill="1" applyBorder="1" applyAlignment="1" applyProtection="1">
      <alignment vertical="center" wrapText="1"/>
    </xf>
    <xf numFmtId="0" fontId="54" fillId="3" borderId="35" xfId="0" applyFont="1" applyFill="1" applyBorder="1" applyAlignment="1" applyProtection="1">
      <alignment vertical="center" wrapText="1"/>
    </xf>
    <xf numFmtId="166" fontId="88" fillId="7" borderId="0" xfId="3" applyNumberFormat="1" applyFont="1" applyFill="1" applyAlignment="1" applyProtection="1">
      <alignment horizontal="center" vertical="center" wrapText="1"/>
      <protection locked="0"/>
    </xf>
    <xf numFmtId="0" fontId="125" fillId="15" borderId="84" xfId="0" applyFont="1" applyFill="1" applyBorder="1" applyAlignment="1">
      <alignment horizontal="center" vertical="center" wrapText="1"/>
    </xf>
    <xf numFmtId="0" fontId="125" fillId="3" borderId="0" xfId="0" applyFont="1" applyFill="1" applyAlignment="1">
      <alignment horizontal="center" vertical="center" wrapText="1"/>
    </xf>
    <xf numFmtId="0" fontId="68" fillId="0" borderId="97" xfId="4" applyFont="1" applyBorder="1" applyAlignment="1">
      <alignment horizontal="center" vertical="center"/>
    </xf>
    <xf numFmtId="166" fontId="25" fillId="3" borderId="0" xfId="4" applyNumberFormat="1" applyFont="1" applyFill="1" applyBorder="1" applyAlignment="1">
      <alignment horizontal="center" vertical="center" wrapText="1"/>
    </xf>
    <xf numFmtId="0" fontId="27" fillId="0" borderId="71" xfId="5" applyFont="1" applyFill="1" applyBorder="1" applyAlignment="1">
      <alignment horizontal="left" vertical="center" wrapText="1"/>
    </xf>
    <xf numFmtId="0" fontId="27" fillId="0" borderId="49" xfId="5" applyFont="1" applyFill="1" applyBorder="1" applyAlignment="1">
      <alignment horizontal="left" vertical="center" wrapText="1"/>
    </xf>
    <xf numFmtId="0" fontId="80" fillId="0" borderId="49" xfId="5" applyFont="1" applyFill="1" applyBorder="1" applyAlignment="1">
      <alignment horizontal="right" vertical="center" wrapText="1"/>
    </xf>
    <xf numFmtId="0" fontId="80" fillId="0" borderId="48" xfId="5" applyFont="1" applyFill="1" applyBorder="1" applyAlignment="1">
      <alignment horizontal="right" vertical="center" wrapText="1"/>
    </xf>
    <xf numFmtId="2" fontId="30" fillId="5" borderId="21" xfId="4" applyNumberFormat="1" applyFont="1" applyFill="1" applyBorder="1" applyAlignment="1">
      <alignment horizontal="center" vertical="center" wrapText="1"/>
    </xf>
    <xf numFmtId="2" fontId="30" fillId="5" borderId="21" xfId="4" applyNumberFormat="1" applyFont="1" applyFill="1" applyBorder="1" applyAlignment="1">
      <alignment horizontal="center" vertical="center"/>
    </xf>
    <xf numFmtId="2" fontId="82" fillId="5" borderId="66" xfId="4" applyNumberFormat="1" applyFont="1" applyFill="1" applyBorder="1" applyAlignment="1">
      <alignment horizontal="center" vertical="center" wrapText="1"/>
    </xf>
    <xf numFmtId="2" fontId="82" fillId="5" borderId="63" xfId="4" applyNumberFormat="1" applyFont="1" applyFill="1" applyBorder="1" applyAlignment="1">
      <alignment horizontal="center" vertical="center" wrapText="1"/>
    </xf>
    <xf numFmtId="0" fontId="27" fillId="0" borderId="72" xfId="5" applyFont="1" applyFill="1" applyBorder="1" applyAlignment="1">
      <alignment horizontal="center" vertical="center" wrapText="1"/>
    </xf>
    <xf numFmtId="0" fontId="27" fillId="0" borderId="0" xfId="5" applyFont="1" applyFill="1" applyBorder="1" applyAlignment="1">
      <alignment horizontal="center" vertical="center" wrapText="1"/>
    </xf>
    <xf numFmtId="0" fontId="79" fillId="3" borderId="0" xfId="0" applyFont="1" applyFill="1" applyAlignment="1" applyProtection="1">
      <alignment horizontal="center" vertical="center"/>
      <protection locked="0"/>
    </xf>
    <xf numFmtId="0" fontId="112" fillId="3" borderId="0" xfId="0" applyFont="1" applyFill="1" applyAlignment="1" applyProtection="1">
      <alignment horizontal="center" vertical="center"/>
      <protection locked="0"/>
    </xf>
    <xf numFmtId="0" fontId="86" fillId="3" borderId="0" xfId="3" applyFont="1" applyFill="1" applyAlignment="1" applyProtection="1">
      <alignment horizontal="center"/>
      <protection locked="0"/>
    </xf>
    <xf numFmtId="0" fontId="115" fillId="3" borderId="21" xfId="0" applyFont="1" applyFill="1" applyBorder="1" applyAlignment="1" applyProtection="1">
      <alignment horizontal="center" vertical="center"/>
    </xf>
    <xf numFmtId="166" fontId="113" fillId="3" borderId="21" xfId="0" applyNumberFormat="1" applyFont="1" applyFill="1" applyBorder="1" applyAlignment="1" applyProtection="1">
      <alignment horizontal="center" vertical="center" wrapText="1"/>
    </xf>
    <xf numFmtId="166" fontId="113" fillId="3" borderId="62" xfId="0" applyNumberFormat="1" applyFont="1" applyFill="1" applyBorder="1" applyAlignment="1" applyProtection="1">
      <alignment horizontal="center" vertical="center" wrapText="1"/>
    </xf>
    <xf numFmtId="166" fontId="113" fillId="3" borderId="66" xfId="0" applyNumberFormat="1" applyFont="1" applyFill="1" applyBorder="1" applyAlignment="1" applyProtection="1">
      <alignment horizontal="center" vertical="center" wrapText="1"/>
    </xf>
    <xf numFmtId="166" fontId="113" fillId="3" borderId="63" xfId="0" applyNumberFormat="1" applyFont="1" applyFill="1" applyBorder="1" applyAlignment="1" applyProtection="1">
      <alignment horizontal="center" vertical="center" wrapText="1"/>
    </xf>
    <xf numFmtId="166" fontId="113" fillId="6" borderId="62" xfId="0" applyNumberFormat="1" applyFont="1" applyFill="1" applyBorder="1" applyAlignment="1" applyProtection="1">
      <alignment horizontal="center" vertical="center" wrapText="1"/>
    </xf>
    <xf numFmtId="166" fontId="113" fillId="6" borderId="66" xfId="0" applyNumberFormat="1" applyFont="1" applyFill="1" applyBorder="1" applyAlignment="1" applyProtection="1">
      <alignment horizontal="center" vertical="center" wrapText="1"/>
    </xf>
    <xf numFmtId="166" fontId="113" fillId="6" borderId="63" xfId="0" applyNumberFormat="1" applyFont="1" applyFill="1" applyBorder="1" applyAlignment="1" applyProtection="1">
      <alignment horizontal="center" vertical="center" wrapText="1"/>
    </xf>
    <xf numFmtId="0" fontId="114" fillId="3" borderId="21" xfId="0" applyFont="1" applyFill="1" applyBorder="1" applyAlignment="1" applyProtection="1">
      <alignment vertical="center" wrapText="1"/>
      <protection locked="0"/>
    </xf>
    <xf numFmtId="0" fontId="114" fillId="3" borderId="66" xfId="0" applyFont="1" applyFill="1" applyBorder="1" applyAlignment="1" applyProtection="1">
      <alignment vertical="center" wrapText="1"/>
      <protection locked="0"/>
    </xf>
    <xf numFmtId="0" fontId="123" fillId="3" borderId="17" xfId="0" applyFont="1" applyFill="1" applyBorder="1" applyAlignment="1" applyProtection="1">
      <alignment horizontal="center" vertical="center" wrapText="1"/>
    </xf>
    <xf numFmtId="0" fontId="91" fillId="6" borderId="21" xfId="0" applyFont="1" applyFill="1" applyBorder="1" applyAlignment="1" applyProtection="1">
      <alignment horizontal="center" vertical="center" wrapText="1"/>
    </xf>
    <xf numFmtId="166" fontId="92" fillId="6" borderId="21" xfId="0" applyNumberFormat="1" applyFont="1" applyFill="1" applyBorder="1" applyAlignment="1" applyProtection="1">
      <alignment horizontal="center" vertical="center" wrapText="1"/>
    </xf>
    <xf numFmtId="0" fontId="89" fillId="3" borderId="0" xfId="0" applyFont="1" applyFill="1" applyAlignment="1" applyProtection="1">
      <alignment horizontal="center" vertical="center"/>
      <protection locked="0"/>
    </xf>
    <xf numFmtId="0" fontId="31" fillId="3" borderId="0" xfId="3" applyFont="1" applyFill="1" applyAlignment="1" applyProtection="1">
      <alignment horizontal="center"/>
      <protection locked="0"/>
    </xf>
    <xf numFmtId="0" fontId="88" fillId="3" borderId="0" xfId="0" applyFont="1" applyFill="1" applyAlignment="1" applyProtection="1">
      <alignment horizontal="center" vertical="center"/>
      <protection locked="0"/>
    </xf>
    <xf numFmtId="166" fontId="92" fillId="3" borderId="21" xfId="0" applyNumberFormat="1" applyFont="1" applyFill="1" applyBorder="1" applyAlignment="1" applyProtection="1">
      <alignment horizontal="center" vertical="center" wrapText="1"/>
    </xf>
    <xf numFmtId="0" fontId="30" fillId="11" borderId="47" xfId="4" applyFont="1" applyFill="1" applyBorder="1" applyAlignment="1" applyProtection="1">
      <alignment horizontal="center" vertical="center" wrapText="1"/>
      <protection locked="0"/>
    </xf>
    <xf numFmtId="0" fontId="30" fillId="11" borderId="73" xfId="4" applyFont="1" applyFill="1" applyBorder="1" applyAlignment="1" applyProtection="1">
      <alignment horizontal="center" vertical="center" wrapText="1"/>
      <protection locked="0"/>
    </xf>
    <xf numFmtId="0" fontId="108" fillId="3" borderId="37" xfId="4" applyFont="1" applyFill="1" applyBorder="1" applyAlignment="1" applyProtection="1">
      <alignment horizontal="left" vertical="center"/>
      <protection locked="0"/>
    </xf>
    <xf numFmtId="166" fontId="104" fillId="11" borderId="62" xfId="0" applyNumberFormat="1" applyFont="1" applyFill="1" applyBorder="1" applyAlignment="1" applyProtection="1">
      <alignment horizontal="center" vertical="center" wrapText="1"/>
    </xf>
    <xf numFmtId="166" fontId="104" fillId="11" borderId="63" xfId="0" applyNumberFormat="1" applyFont="1" applyFill="1" applyBorder="1" applyAlignment="1" applyProtection="1">
      <alignment horizontal="center" vertical="center" wrapText="1"/>
    </xf>
    <xf numFmtId="166" fontId="104" fillId="11" borderId="37" xfId="0" applyNumberFormat="1" applyFont="1" applyFill="1" applyBorder="1" applyAlignment="1" applyProtection="1">
      <alignment horizontal="center" vertical="center" wrapText="1"/>
    </xf>
    <xf numFmtId="0" fontId="102" fillId="3" borderId="0" xfId="0" applyFont="1" applyFill="1" applyAlignment="1" applyProtection="1">
      <alignment horizontal="center" vertical="center"/>
      <protection locked="0"/>
    </xf>
    <xf numFmtId="0" fontId="89" fillId="3" borderId="0" xfId="3" applyFont="1" applyFill="1" applyAlignment="1" applyProtection="1">
      <alignment horizontal="left" vertical="center"/>
      <protection locked="0"/>
    </xf>
    <xf numFmtId="0" fontId="103" fillId="3" borderId="49" xfId="0" applyFont="1" applyFill="1" applyBorder="1" applyAlignment="1" applyProtection="1">
      <alignment horizontal="center" vertical="center"/>
      <protection locked="0"/>
    </xf>
    <xf numFmtId="0" fontId="103" fillId="3" borderId="48" xfId="0" applyFont="1" applyFill="1" applyBorder="1" applyAlignment="1" applyProtection="1">
      <alignment horizontal="center" vertical="center"/>
      <protection locked="0"/>
    </xf>
    <xf numFmtId="0" fontId="82" fillId="11" borderId="47" xfId="4" applyFont="1" applyFill="1" applyBorder="1" applyAlignment="1" applyProtection="1">
      <alignment horizontal="center" vertical="center"/>
      <protection locked="0"/>
    </xf>
    <xf numFmtId="0" fontId="82" fillId="11" borderId="73" xfId="4" applyFont="1" applyFill="1" applyBorder="1" applyAlignment="1" applyProtection="1">
      <alignment horizontal="center" vertical="center"/>
      <protection locked="0"/>
    </xf>
    <xf numFmtId="0" fontId="67" fillId="6" borderId="50" xfId="4" applyFont="1" applyFill="1" applyBorder="1" applyAlignment="1">
      <alignment horizontal="center" vertical="center" wrapText="1"/>
    </xf>
    <xf numFmtId="0" fontId="67" fillId="6" borderId="53" xfId="4" applyFont="1" applyFill="1" applyBorder="1" applyAlignment="1">
      <alignment horizontal="center" vertical="center" wrapText="1"/>
    </xf>
    <xf numFmtId="0" fontId="67" fillId="6" borderId="51" xfId="4" applyFont="1" applyFill="1" applyBorder="1" applyAlignment="1">
      <alignment horizontal="center" vertical="center" wrapText="1"/>
    </xf>
    <xf numFmtId="0" fontId="67" fillId="6" borderId="52" xfId="4" applyFont="1" applyFill="1" applyBorder="1" applyAlignment="1">
      <alignment horizontal="center" vertical="center" wrapText="1"/>
    </xf>
    <xf numFmtId="0" fontId="63" fillId="3" borderId="0" xfId="3" applyFont="1" applyFill="1" applyAlignment="1">
      <alignment horizontal="right" vertical="center" wrapText="1" indent="1"/>
    </xf>
    <xf numFmtId="0" fontId="64" fillId="3" borderId="0" xfId="4" applyFont="1" applyFill="1" applyAlignment="1">
      <alignment horizontal="center" vertical="center" wrapText="1"/>
    </xf>
    <xf numFmtId="0" fontId="67" fillId="6" borderId="80" xfId="4" applyFont="1" applyFill="1" applyBorder="1" applyAlignment="1">
      <alignment horizontal="center" vertical="center" wrapText="1"/>
    </xf>
    <xf numFmtId="0" fontId="67" fillId="6" borderId="81" xfId="4" applyFont="1" applyFill="1" applyBorder="1" applyAlignment="1">
      <alignment horizontal="center" vertical="center" wrapText="1"/>
    </xf>
    <xf numFmtId="0" fontId="125" fillId="15" borderId="84" xfId="0" applyFont="1" applyFill="1" applyBorder="1" applyAlignment="1">
      <alignment horizontal="center" vertical="center" wrapText="1"/>
    </xf>
    <xf numFmtId="0" fontId="125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left" vertical="center" wrapText="1"/>
    </xf>
    <xf numFmtId="0" fontId="10" fillId="0" borderId="22" xfId="2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2" fillId="2" borderId="14" xfId="3" applyBorder="1" applyAlignment="1">
      <alignment horizontal="center" vertical="center" wrapText="1"/>
    </xf>
    <xf numFmtId="0" fontId="2" fillId="2" borderId="15" xfId="3" applyBorder="1" applyAlignment="1">
      <alignment horizontal="center" vertical="center" wrapText="1"/>
    </xf>
    <xf numFmtId="0" fontId="2" fillId="2" borderId="16" xfId="3" applyBorder="1" applyAlignment="1">
      <alignment horizontal="center" vertical="center" wrapText="1"/>
    </xf>
    <xf numFmtId="0" fontId="10" fillId="3" borderId="18" xfId="2" applyFont="1" applyFill="1" applyBorder="1" applyAlignment="1">
      <alignment vertical="center" wrapText="1"/>
    </xf>
    <xf numFmtId="0" fontId="10" fillId="3" borderId="31" xfId="2" applyFont="1" applyFill="1" applyBorder="1" applyAlignment="1">
      <alignment horizontal="left" vertical="center" wrapText="1"/>
    </xf>
    <xf numFmtId="0" fontId="10" fillId="3" borderId="32" xfId="2" applyFont="1" applyFill="1" applyBorder="1" applyAlignment="1">
      <alignment horizontal="left" vertical="center" wrapText="1"/>
    </xf>
    <xf numFmtId="0" fontId="10" fillId="3" borderId="33" xfId="2" applyFont="1" applyFill="1" applyBorder="1" applyAlignment="1">
      <alignment horizontal="left" vertical="center" wrapText="1"/>
    </xf>
    <xf numFmtId="0" fontId="10" fillId="3" borderId="36" xfId="2" applyFont="1" applyFill="1" applyBorder="1" applyAlignment="1">
      <alignment horizontal="left" vertical="center" wrapText="1"/>
    </xf>
    <xf numFmtId="0" fontId="10" fillId="3" borderId="37" xfId="2" applyFont="1" applyFill="1" applyBorder="1" applyAlignment="1">
      <alignment horizontal="left" vertical="center" wrapText="1"/>
    </xf>
    <xf numFmtId="0" fontId="10" fillId="3" borderId="38" xfId="2" applyFont="1" applyFill="1" applyBorder="1" applyAlignment="1">
      <alignment horizontal="left" vertical="center" wrapText="1"/>
    </xf>
    <xf numFmtId="0" fontId="10" fillId="3" borderId="39" xfId="2" applyFont="1" applyFill="1" applyBorder="1" applyAlignment="1">
      <alignment horizontal="left" vertical="center" wrapText="1"/>
    </xf>
    <xf numFmtId="0" fontId="10" fillId="3" borderId="40" xfId="2" applyFont="1" applyFill="1" applyBorder="1" applyAlignment="1">
      <alignment horizontal="left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34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horizontal="left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4" fillId="0" borderId="23" xfId="2" applyFont="1" applyBorder="1" applyAlignment="1">
      <alignment horizontal="left" vertical="center" wrapText="1" indent="3"/>
    </xf>
    <xf numFmtId="0" fontId="14" fillId="0" borderId="17" xfId="2" applyFont="1" applyBorder="1" applyAlignment="1">
      <alignment horizontal="left" vertical="center" wrapText="1" indent="3"/>
    </xf>
    <xf numFmtId="0" fontId="12" fillId="0" borderId="21" xfId="2" applyFont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7" fillId="0" borderId="17" xfId="2" applyFont="1" applyBorder="1" applyAlignment="1">
      <alignment horizontal="left" vertical="center" wrapText="1" indent="3"/>
    </xf>
    <xf numFmtId="0" fontId="73" fillId="3" borderId="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6" fillId="3" borderId="68" xfId="0" applyFont="1" applyFill="1" applyBorder="1" applyAlignment="1">
      <alignment horizontal="center" vertical="center" wrapText="1"/>
    </xf>
    <xf numFmtId="0" fontId="76" fillId="3" borderId="69" xfId="0" applyFont="1" applyFill="1" applyBorder="1" applyAlignment="1">
      <alignment horizontal="center" vertical="center" wrapText="1"/>
    </xf>
    <xf numFmtId="0" fontId="84" fillId="3" borderId="64" xfId="0" applyFont="1" applyFill="1" applyBorder="1" applyAlignment="1">
      <alignment horizontal="center"/>
    </xf>
    <xf numFmtId="0" fontId="84" fillId="3" borderId="65" xfId="0" applyFont="1" applyFill="1" applyBorder="1" applyAlignment="1">
      <alignment horizontal="center"/>
    </xf>
    <xf numFmtId="0" fontId="84" fillId="3" borderId="67" xfId="0" applyFont="1" applyFill="1" applyBorder="1" applyAlignment="1">
      <alignment horizontal="center"/>
    </xf>
    <xf numFmtId="0" fontId="86" fillId="3" borderId="68" xfId="0" applyFont="1" applyFill="1" applyBorder="1" applyAlignment="1">
      <alignment horizontal="center" vertical="center" wrapText="1"/>
    </xf>
    <xf numFmtId="0" fontId="86" fillId="3" borderId="69" xfId="0" applyFont="1" applyFill="1" applyBorder="1" applyAlignment="1">
      <alignment horizontal="center" vertical="center" wrapText="1"/>
    </xf>
    <xf numFmtId="0" fontId="22" fillId="3" borderId="64" xfId="0" applyFont="1" applyFill="1" applyBorder="1" applyAlignment="1">
      <alignment horizontal="center" vertical="center"/>
    </xf>
    <xf numFmtId="0" fontId="22" fillId="3" borderId="65" xfId="0" applyFont="1" applyFill="1" applyBorder="1" applyAlignment="1">
      <alignment horizontal="center" vertical="center"/>
    </xf>
    <xf numFmtId="0" fontId="78" fillId="3" borderId="64" xfId="0" applyFont="1" applyFill="1" applyBorder="1" applyAlignment="1">
      <alignment horizontal="center" vertical="center"/>
    </xf>
    <xf numFmtId="0" fontId="78" fillId="3" borderId="65" xfId="0" applyFont="1" applyFill="1" applyBorder="1" applyAlignment="1">
      <alignment horizontal="center" vertical="center"/>
    </xf>
    <xf numFmtId="0" fontId="78" fillId="3" borderId="67" xfId="0" applyFont="1" applyFill="1" applyBorder="1" applyAlignment="1">
      <alignment horizontal="center" vertical="center"/>
    </xf>
    <xf numFmtId="0" fontId="22" fillId="3" borderId="67" xfId="0" applyFont="1" applyFill="1" applyBorder="1" applyAlignment="1">
      <alignment horizontal="center" vertical="center"/>
    </xf>
    <xf numFmtId="0" fontId="85" fillId="3" borderId="68" xfId="0" applyFont="1" applyFill="1" applyBorder="1" applyAlignment="1">
      <alignment horizontal="center" vertical="center" wrapText="1"/>
    </xf>
    <xf numFmtId="0" fontId="85" fillId="3" borderId="69" xfId="0" applyFont="1" applyFill="1" applyBorder="1" applyAlignment="1">
      <alignment horizontal="center" vertical="center" wrapText="1"/>
    </xf>
  </cellXfs>
  <cellStyles count="7">
    <cellStyle name="Comma" xfId="1" builtinId="3"/>
    <cellStyle name="Good" xfId="5" builtinId="26"/>
    <cellStyle name="Good 2" xfId="3"/>
    <cellStyle name="Normal" xfId="0" builtinId="0"/>
    <cellStyle name="Normal 2" xfId="4"/>
    <cellStyle name="Normal 2 2" xfId="6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39"/>
  <sheetViews>
    <sheetView tabSelected="1" view="pageBreakPreview" zoomScale="55" zoomScaleNormal="55" zoomScaleSheetLayoutView="55" workbookViewId="0">
      <pane xSplit="19" ySplit="7" topLeftCell="T26" activePane="bottomRight" state="frozen"/>
      <selection pane="topRight" activeCell="T1" sqref="T1"/>
      <selection pane="bottomLeft" activeCell="A8" sqref="A8"/>
      <selection pane="bottomRight" activeCell="L20" sqref="L20"/>
    </sheetView>
  </sheetViews>
  <sheetFormatPr defaultRowHeight="18" outlineLevelCol="1"/>
  <cols>
    <col min="1" max="1" width="3.625" style="62" customWidth="1"/>
    <col min="2" max="2" width="2.75" style="62" customWidth="1"/>
    <col min="3" max="3" width="15" style="64" customWidth="1"/>
    <col min="4" max="4" width="68.625" style="64" customWidth="1"/>
    <col min="5" max="5" width="23" style="339" customWidth="1"/>
    <col min="6" max="6" width="22.125" style="339" customWidth="1"/>
    <col min="7" max="7" width="24" style="339" customWidth="1"/>
    <col min="8" max="8" width="17.625" style="121" customWidth="1" outlineLevel="1"/>
    <col min="9" max="9" width="20.75" style="64" customWidth="1" outlineLevel="1"/>
    <col min="10" max="12" width="17.625" style="64" customWidth="1" outlineLevel="1"/>
    <col min="13" max="13" width="16.125" style="64" customWidth="1" outlineLevel="1"/>
    <col min="14" max="18" width="17.625" style="64" customWidth="1" outlineLevel="1"/>
    <col min="19" max="19" width="19.75" style="64" customWidth="1" outlineLevel="1"/>
    <col min="20" max="20" width="17.375" style="64" customWidth="1"/>
    <col min="21" max="21" width="12.875" style="64" customWidth="1"/>
    <col min="22" max="22" width="11.625" style="64" customWidth="1"/>
    <col min="23" max="27" width="11.625" style="65" customWidth="1"/>
    <col min="28" max="256" width="9.125" style="65"/>
    <col min="257" max="257" width="3.625" style="65" customWidth="1"/>
    <col min="258" max="258" width="2.75" style="65" customWidth="1"/>
    <col min="259" max="259" width="15" style="65" customWidth="1"/>
    <col min="260" max="260" width="68.625" style="65" customWidth="1"/>
    <col min="261" max="261" width="23" style="65" customWidth="1"/>
    <col min="262" max="262" width="22.125" style="65" customWidth="1"/>
    <col min="263" max="263" width="22.375" style="65" customWidth="1"/>
    <col min="264" max="264" width="17.625" style="65" customWidth="1"/>
    <col min="265" max="265" width="20.75" style="65" customWidth="1"/>
    <col min="266" max="268" width="17.625" style="65" customWidth="1"/>
    <col min="269" max="269" width="16.125" style="65" customWidth="1"/>
    <col min="270" max="274" width="17.625" style="65" customWidth="1"/>
    <col min="275" max="275" width="19.75" style="65" customWidth="1"/>
    <col min="276" max="276" width="17.375" style="65" customWidth="1"/>
    <col min="277" max="277" width="12.875" style="65" customWidth="1"/>
    <col min="278" max="283" width="11.625" style="65" customWidth="1"/>
    <col min="284" max="512" width="9.125" style="65"/>
    <col min="513" max="513" width="3.625" style="65" customWidth="1"/>
    <col min="514" max="514" width="2.75" style="65" customWidth="1"/>
    <col min="515" max="515" width="15" style="65" customWidth="1"/>
    <col min="516" max="516" width="68.625" style="65" customWidth="1"/>
    <col min="517" max="517" width="23" style="65" customWidth="1"/>
    <col min="518" max="518" width="22.125" style="65" customWidth="1"/>
    <col min="519" max="519" width="22.375" style="65" customWidth="1"/>
    <col min="520" max="520" width="17.625" style="65" customWidth="1"/>
    <col min="521" max="521" width="20.75" style="65" customWidth="1"/>
    <col min="522" max="524" width="17.625" style="65" customWidth="1"/>
    <col min="525" max="525" width="16.125" style="65" customWidth="1"/>
    <col min="526" max="530" width="17.625" style="65" customWidth="1"/>
    <col min="531" max="531" width="19.75" style="65" customWidth="1"/>
    <col min="532" max="532" width="17.375" style="65" customWidth="1"/>
    <col min="533" max="533" width="12.875" style="65" customWidth="1"/>
    <col min="534" max="539" width="11.625" style="65" customWidth="1"/>
    <col min="540" max="768" width="9.125" style="65"/>
    <col min="769" max="769" width="3.625" style="65" customWidth="1"/>
    <col min="770" max="770" width="2.75" style="65" customWidth="1"/>
    <col min="771" max="771" width="15" style="65" customWidth="1"/>
    <col min="772" max="772" width="68.625" style="65" customWidth="1"/>
    <col min="773" max="773" width="23" style="65" customWidth="1"/>
    <col min="774" max="774" width="22.125" style="65" customWidth="1"/>
    <col min="775" max="775" width="22.375" style="65" customWidth="1"/>
    <col min="776" max="776" width="17.625" style="65" customWidth="1"/>
    <col min="777" max="777" width="20.75" style="65" customWidth="1"/>
    <col min="778" max="780" width="17.625" style="65" customWidth="1"/>
    <col min="781" max="781" width="16.125" style="65" customWidth="1"/>
    <col min="782" max="786" width="17.625" style="65" customWidth="1"/>
    <col min="787" max="787" width="19.75" style="65" customWidth="1"/>
    <col min="788" max="788" width="17.375" style="65" customWidth="1"/>
    <col min="789" max="789" width="12.875" style="65" customWidth="1"/>
    <col min="790" max="795" width="11.625" style="65" customWidth="1"/>
    <col min="796" max="1024" width="9.125" style="65"/>
    <col min="1025" max="1025" width="3.625" style="65" customWidth="1"/>
    <col min="1026" max="1026" width="2.75" style="65" customWidth="1"/>
    <col min="1027" max="1027" width="15" style="65" customWidth="1"/>
    <col min="1028" max="1028" width="68.625" style="65" customWidth="1"/>
    <col min="1029" max="1029" width="23" style="65" customWidth="1"/>
    <col min="1030" max="1030" width="22.125" style="65" customWidth="1"/>
    <col min="1031" max="1031" width="22.375" style="65" customWidth="1"/>
    <col min="1032" max="1032" width="17.625" style="65" customWidth="1"/>
    <col min="1033" max="1033" width="20.75" style="65" customWidth="1"/>
    <col min="1034" max="1036" width="17.625" style="65" customWidth="1"/>
    <col min="1037" max="1037" width="16.125" style="65" customWidth="1"/>
    <col min="1038" max="1042" width="17.625" style="65" customWidth="1"/>
    <col min="1043" max="1043" width="19.75" style="65" customWidth="1"/>
    <col min="1044" max="1044" width="17.375" style="65" customWidth="1"/>
    <col min="1045" max="1045" width="12.875" style="65" customWidth="1"/>
    <col min="1046" max="1051" width="11.625" style="65" customWidth="1"/>
    <col min="1052" max="1280" width="9.125" style="65"/>
    <col min="1281" max="1281" width="3.625" style="65" customWidth="1"/>
    <col min="1282" max="1282" width="2.75" style="65" customWidth="1"/>
    <col min="1283" max="1283" width="15" style="65" customWidth="1"/>
    <col min="1284" max="1284" width="68.625" style="65" customWidth="1"/>
    <col min="1285" max="1285" width="23" style="65" customWidth="1"/>
    <col min="1286" max="1286" width="22.125" style="65" customWidth="1"/>
    <col min="1287" max="1287" width="22.375" style="65" customWidth="1"/>
    <col min="1288" max="1288" width="17.625" style="65" customWidth="1"/>
    <col min="1289" max="1289" width="20.75" style="65" customWidth="1"/>
    <col min="1290" max="1292" width="17.625" style="65" customWidth="1"/>
    <col min="1293" max="1293" width="16.125" style="65" customWidth="1"/>
    <col min="1294" max="1298" width="17.625" style="65" customWidth="1"/>
    <col min="1299" max="1299" width="19.75" style="65" customWidth="1"/>
    <col min="1300" max="1300" width="17.375" style="65" customWidth="1"/>
    <col min="1301" max="1301" width="12.875" style="65" customWidth="1"/>
    <col min="1302" max="1307" width="11.625" style="65" customWidth="1"/>
    <col min="1308" max="1536" width="9.125" style="65"/>
    <col min="1537" max="1537" width="3.625" style="65" customWidth="1"/>
    <col min="1538" max="1538" width="2.75" style="65" customWidth="1"/>
    <col min="1539" max="1539" width="15" style="65" customWidth="1"/>
    <col min="1540" max="1540" width="68.625" style="65" customWidth="1"/>
    <col min="1541" max="1541" width="23" style="65" customWidth="1"/>
    <col min="1542" max="1542" width="22.125" style="65" customWidth="1"/>
    <col min="1543" max="1543" width="22.375" style="65" customWidth="1"/>
    <col min="1544" max="1544" width="17.625" style="65" customWidth="1"/>
    <col min="1545" max="1545" width="20.75" style="65" customWidth="1"/>
    <col min="1546" max="1548" width="17.625" style="65" customWidth="1"/>
    <col min="1549" max="1549" width="16.125" style="65" customWidth="1"/>
    <col min="1550" max="1554" width="17.625" style="65" customWidth="1"/>
    <col min="1555" max="1555" width="19.75" style="65" customWidth="1"/>
    <col min="1556" max="1556" width="17.375" style="65" customWidth="1"/>
    <col min="1557" max="1557" width="12.875" style="65" customWidth="1"/>
    <col min="1558" max="1563" width="11.625" style="65" customWidth="1"/>
    <col min="1564" max="1792" width="9.125" style="65"/>
    <col min="1793" max="1793" width="3.625" style="65" customWidth="1"/>
    <col min="1794" max="1794" width="2.75" style="65" customWidth="1"/>
    <col min="1795" max="1795" width="15" style="65" customWidth="1"/>
    <col min="1796" max="1796" width="68.625" style="65" customWidth="1"/>
    <col min="1797" max="1797" width="23" style="65" customWidth="1"/>
    <col min="1798" max="1798" width="22.125" style="65" customWidth="1"/>
    <col min="1799" max="1799" width="22.375" style="65" customWidth="1"/>
    <col min="1800" max="1800" width="17.625" style="65" customWidth="1"/>
    <col min="1801" max="1801" width="20.75" style="65" customWidth="1"/>
    <col min="1802" max="1804" width="17.625" style="65" customWidth="1"/>
    <col min="1805" max="1805" width="16.125" style="65" customWidth="1"/>
    <col min="1806" max="1810" width="17.625" style="65" customWidth="1"/>
    <col min="1811" max="1811" width="19.75" style="65" customWidth="1"/>
    <col min="1812" max="1812" width="17.375" style="65" customWidth="1"/>
    <col min="1813" max="1813" width="12.875" style="65" customWidth="1"/>
    <col min="1814" max="1819" width="11.625" style="65" customWidth="1"/>
    <col min="1820" max="2048" width="9.125" style="65"/>
    <col min="2049" max="2049" width="3.625" style="65" customWidth="1"/>
    <col min="2050" max="2050" width="2.75" style="65" customWidth="1"/>
    <col min="2051" max="2051" width="15" style="65" customWidth="1"/>
    <col min="2052" max="2052" width="68.625" style="65" customWidth="1"/>
    <col min="2053" max="2053" width="23" style="65" customWidth="1"/>
    <col min="2054" max="2054" width="22.125" style="65" customWidth="1"/>
    <col min="2055" max="2055" width="22.375" style="65" customWidth="1"/>
    <col min="2056" max="2056" width="17.625" style="65" customWidth="1"/>
    <col min="2057" max="2057" width="20.75" style="65" customWidth="1"/>
    <col min="2058" max="2060" width="17.625" style="65" customWidth="1"/>
    <col min="2061" max="2061" width="16.125" style="65" customWidth="1"/>
    <col min="2062" max="2066" width="17.625" style="65" customWidth="1"/>
    <col min="2067" max="2067" width="19.75" style="65" customWidth="1"/>
    <col min="2068" max="2068" width="17.375" style="65" customWidth="1"/>
    <col min="2069" max="2069" width="12.875" style="65" customWidth="1"/>
    <col min="2070" max="2075" width="11.625" style="65" customWidth="1"/>
    <col min="2076" max="2304" width="9.125" style="65"/>
    <col min="2305" max="2305" width="3.625" style="65" customWidth="1"/>
    <col min="2306" max="2306" width="2.75" style="65" customWidth="1"/>
    <col min="2307" max="2307" width="15" style="65" customWidth="1"/>
    <col min="2308" max="2308" width="68.625" style="65" customWidth="1"/>
    <col min="2309" max="2309" width="23" style="65" customWidth="1"/>
    <col min="2310" max="2310" width="22.125" style="65" customWidth="1"/>
    <col min="2311" max="2311" width="22.375" style="65" customWidth="1"/>
    <col min="2312" max="2312" width="17.625" style="65" customWidth="1"/>
    <col min="2313" max="2313" width="20.75" style="65" customWidth="1"/>
    <col min="2314" max="2316" width="17.625" style="65" customWidth="1"/>
    <col min="2317" max="2317" width="16.125" style="65" customWidth="1"/>
    <col min="2318" max="2322" width="17.625" style="65" customWidth="1"/>
    <col min="2323" max="2323" width="19.75" style="65" customWidth="1"/>
    <col min="2324" max="2324" width="17.375" style="65" customWidth="1"/>
    <col min="2325" max="2325" width="12.875" style="65" customWidth="1"/>
    <col min="2326" max="2331" width="11.625" style="65" customWidth="1"/>
    <col min="2332" max="2560" width="9.125" style="65"/>
    <col min="2561" max="2561" width="3.625" style="65" customWidth="1"/>
    <col min="2562" max="2562" width="2.75" style="65" customWidth="1"/>
    <col min="2563" max="2563" width="15" style="65" customWidth="1"/>
    <col min="2564" max="2564" width="68.625" style="65" customWidth="1"/>
    <col min="2565" max="2565" width="23" style="65" customWidth="1"/>
    <col min="2566" max="2566" width="22.125" style="65" customWidth="1"/>
    <col min="2567" max="2567" width="22.375" style="65" customWidth="1"/>
    <col min="2568" max="2568" width="17.625" style="65" customWidth="1"/>
    <col min="2569" max="2569" width="20.75" style="65" customWidth="1"/>
    <col min="2570" max="2572" width="17.625" style="65" customWidth="1"/>
    <col min="2573" max="2573" width="16.125" style="65" customWidth="1"/>
    <col min="2574" max="2578" width="17.625" style="65" customWidth="1"/>
    <col min="2579" max="2579" width="19.75" style="65" customWidth="1"/>
    <col min="2580" max="2580" width="17.375" style="65" customWidth="1"/>
    <col min="2581" max="2581" width="12.875" style="65" customWidth="1"/>
    <col min="2582" max="2587" width="11.625" style="65" customWidth="1"/>
    <col min="2588" max="2816" width="9.125" style="65"/>
    <col min="2817" max="2817" width="3.625" style="65" customWidth="1"/>
    <col min="2818" max="2818" width="2.75" style="65" customWidth="1"/>
    <col min="2819" max="2819" width="15" style="65" customWidth="1"/>
    <col min="2820" max="2820" width="68.625" style="65" customWidth="1"/>
    <col min="2821" max="2821" width="23" style="65" customWidth="1"/>
    <col min="2822" max="2822" width="22.125" style="65" customWidth="1"/>
    <col min="2823" max="2823" width="22.375" style="65" customWidth="1"/>
    <col min="2824" max="2824" width="17.625" style="65" customWidth="1"/>
    <col min="2825" max="2825" width="20.75" style="65" customWidth="1"/>
    <col min="2826" max="2828" width="17.625" style="65" customWidth="1"/>
    <col min="2829" max="2829" width="16.125" style="65" customWidth="1"/>
    <col min="2830" max="2834" width="17.625" style="65" customWidth="1"/>
    <col min="2835" max="2835" width="19.75" style="65" customWidth="1"/>
    <col min="2836" max="2836" width="17.375" style="65" customWidth="1"/>
    <col min="2837" max="2837" width="12.875" style="65" customWidth="1"/>
    <col min="2838" max="2843" width="11.625" style="65" customWidth="1"/>
    <col min="2844" max="3072" width="9.125" style="65"/>
    <col min="3073" max="3073" width="3.625" style="65" customWidth="1"/>
    <col min="3074" max="3074" width="2.75" style="65" customWidth="1"/>
    <col min="3075" max="3075" width="15" style="65" customWidth="1"/>
    <col min="3076" max="3076" width="68.625" style="65" customWidth="1"/>
    <col min="3077" max="3077" width="23" style="65" customWidth="1"/>
    <col min="3078" max="3078" width="22.125" style="65" customWidth="1"/>
    <col min="3079" max="3079" width="22.375" style="65" customWidth="1"/>
    <col min="3080" max="3080" width="17.625" style="65" customWidth="1"/>
    <col min="3081" max="3081" width="20.75" style="65" customWidth="1"/>
    <col min="3082" max="3084" width="17.625" style="65" customWidth="1"/>
    <col min="3085" max="3085" width="16.125" style="65" customWidth="1"/>
    <col min="3086" max="3090" width="17.625" style="65" customWidth="1"/>
    <col min="3091" max="3091" width="19.75" style="65" customWidth="1"/>
    <col min="3092" max="3092" width="17.375" style="65" customWidth="1"/>
    <col min="3093" max="3093" width="12.875" style="65" customWidth="1"/>
    <col min="3094" max="3099" width="11.625" style="65" customWidth="1"/>
    <col min="3100" max="3328" width="9.125" style="65"/>
    <col min="3329" max="3329" width="3.625" style="65" customWidth="1"/>
    <col min="3330" max="3330" width="2.75" style="65" customWidth="1"/>
    <col min="3331" max="3331" width="15" style="65" customWidth="1"/>
    <col min="3332" max="3332" width="68.625" style="65" customWidth="1"/>
    <col min="3333" max="3333" width="23" style="65" customWidth="1"/>
    <col min="3334" max="3334" width="22.125" style="65" customWidth="1"/>
    <col min="3335" max="3335" width="22.375" style="65" customWidth="1"/>
    <col min="3336" max="3336" width="17.625" style="65" customWidth="1"/>
    <col min="3337" max="3337" width="20.75" style="65" customWidth="1"/>
    <col min="3338" max="3340" width="17.625" style="65" customWidth="1"/>
    <col min="3341" max="3341" width="16.125" style="65" customWidth="1"/>
    <col min="3342" max="3346" width="17.625" style="65" customWidth="1"/>
    <col min="3347" max="3347" width="19.75" style="65" customWidth="1"/>
    <col min="3348" max="3348" width="17.375" style="65" customWidth="1"/>
    <col min="3349" max="3349" width="12.875" style="65" customWidth="1"/>
    <col min="3350" max="3355" width="11.625" style="65" customWidth="1"/>
    <col min="3356" max="3584" width="9.125" style="65"/>
    <col min="3585" max="3585" width="3.625" style="65" customWidth="1"/>
    <col min="3586" max="3586" width="2.75" style="65" customWidth="1"/>
    <col min="3587" max="3587" width="15" style="65" customWidth="1"/>
    <col min="3588" max="3588" width="68.625" style="65" customWidth="1"/>
    <col min="3589" max="3589" width="23" style="65" customWidth="1"/>
    <col min="3590" max="3590" width="22.125" style="65" customWidth="1"/>
    <col min="3591" max="3591" width="22.375" style="65" customWidth="1"/>
    <col min="3592" max="3592" width="17.625" style="65" customWidth="1"/>
    <col min="3593" max="3593" width="20.75" style="65" customWidth="1"/>
    <col min="3594" max="3596" width="17.625" style="65" customWidth="1"/>
    <col min="3597" max="3597" width="16.125" style="65" customWidth="1"/>
    <col min="3598" max="3602" width="17.625" style="65" customWidth="1"/>
    <col min="3603" max="3603" width="19.75" style="65" customWidth="1"/>
    <col min="3604" max="3604" width="17.375" style="65" customWidth="1"/>
    <col min="3605" max="3605" width="12.875" style="65" customWidth="1"/>
    <col min="3606" max="3611" width="11.625" style="65" customWidth="1"/>
    <col min="3612" max="3840" width="9.125" style="65"/>
    <col min="3841" max="3841" width="3.625" style="65" customWidth="1"/>
    <col min="3842" max="3842" width="2.75" style="65" customWidth="1"/>
    <col min="3843" max="3843" width="15" style="65" customWidth="1"/>
    <col min="3844" max="3844" width="68.625" style="65" customWidth="1"/>
    <col min="3845" max="3845" width="23" style="65" customWidth="1"/>
    <col min="3846" max="3846" width="22.125" style="65" customWidth="1"/>
    <col min="3847" max="3847" width="22.375" style="65" customWidth="1"/>
    <col min="3848" max="3848" width="17.625" style="65" customWidth="1"/>
    <col min="3849" max="3849" width="20.75" style="65" customWidth="1"/>
    <col min="3850" max="3852" width="17.625" style="65" customWidth="1"/>
    <col min="3853" max="3853" width="16.125" style="65" customWidth="1"/>
    <col min="3854" max="3858" width="17.625" style="65" customWidth="1"/>
    <col min="3859" max="3859" width="19.75" style="65" customWidth="1"/>
    <col min="3860" max="3860" width="17.375" style="65" customWidth="1"/>
    <col min="3861" max="3861" width="12.875" style="65" customWidth="1"/>
    <col min="3862" max="3867" width="11.625" style="65" customWidth="1"/>
    <col min="3868" max="4096" width="9.125" style="65"/>
    <col min="4097" max="4097" width="3.625" style="65" customWidth="1"/>
    <col min="4098" max="4098" width="2.75" style="65" customWidth="1"/>
    <col min="4099" max="4099" width="15" style="65" customWidth="1"/>
    <col min="4100" max="4100" width="68.625" style="65" customWidth="1"/>
    <col min="4101" max="4101" width="23" style="65" customWidth="1"/>
    <col min="4102" max="4102" width="22.125" style="65" customWidth="1"/>
    <col min="4103" max="4103" width="22.375" style="65" customWidth="1"/>
    <col min="4104" max="4104" width="17.625" style="65" customWidth="1"/>
    <col min="4105" max="4105" width="20.75" style="65" customWidth="1"/>
    <col min="4106" max="4108" width="17.625" style="65" customWidth="1"/>
    <col min="4109" max="4109" width="16.125" style="65" customWidth="1"/>
    <col min="4110" max="4114" width="17.625" style="65" customWidth="1"/>
    <col min="4115" max="4115" width="19.75" style="65" customWidth="1"/>
    <col min="4116" max="4116" width="17.375" style="65" customWidth="1"/>
    <col min="4117" max="4117" width="12.875" style="65" customWidth="1"/>
    <col min="4118" max="4123" width="11.625" style="65" customWidth="1"/>
    <col min="4124" max="4352" width="9.125" style="65"/>
    <col min="4353" max="4353" width="3.625" style="65" customWidth="1"/>
    <col min="4354" max="4354" width="2.75" style="65" customWidth="1"/>
    <col min="4355" max="4355" width="15" style="65" customWidth="1"/>
    <col min="4356" max="4356" width="68.625" style="65" customWidth="1"/>
    <col min="4357" max="4357" width="23" style="65" customWidth="1"/>
    <col min="4358" max="4358" width="22.125" style="65" customWidth="1"/>
    <col min="4359" max="4359" width="22.375" style="65" customWidth="1"/>
    <col min="4360" max="4360" width="17.625" style="65" customWidth="1"/>
    <col min="4361" max="4361" width="20.75" style="65" customWidth="1"/>
    <col min="4362" max="4364" width="17.625" style="65" customWidth="1"/>
    <col min="4365" max="4365" width="16.125" style="65" customWidth="1"/>
    <col min="4366" max="4370" width="17.625" style="65" customWidth="1"/>
    <col min="4371" max="4371" width="19.75" style="65" customWidth="1"/>
    <col min="4372" max="4372" width="17.375" style="65" customWidth="1"/>
    <col min="4373" max="4373" width="12.875" style="65" customWidth="1"/>
    <col min="4374" max="4379" width="11.625" style="65" customWidth="1"/>
    <col min="4380" max="4608" width="9.125" style="65"/>
    <col min="4609" max="4609" width="3.625" style="65" customWidth="1"/>
    <col min="4610" max="4610" width="2.75" style="65" customWidth="1"/>
    <col min="4611" max="4611" width="15" style="65" customWidth="1"/>
    <col min="4612" max="4612" width="68.625" style="65" customWidth="1"/>
    <col min="4613" max="4613" width="23" style="65" customWidth="1"/>
    <col min="4614" max="4614" width="22.125" style="65" customWidth="1"/>
    <col min="4615" max="4615" width="22.375" style="65" customWidth="1"/>
    <col min="4616" max="4616" width="17.625" style="65" customWidth="1"/>
    <col min="4617" max="4617" width="20.75" style="65" customWidth="1"/>
    <col min="4618" max="4620" width="17.625" style="65" customWidth="1"/>
    <col min="4621" max="4621" width="16.125" style="65" customWidth="1"/>
    <col min="4622" max="4626" width="17.625" style="65" customWidth="1"/>
    <col min="4627" max="4627" width="19.75" style="65" customWidth="1"/>
    <col min="4628" max="4628" width="17.375" style="65" customWidth="1"/>
    <col min="4629" max="4629" width="12.875" style="65" customWidth="1"/>
    <col min="4630" max="4635" width="11.625" style="65" customWidth="1"/>
    <col min="4636" max="4864" width="9.125" style="65"/>
    <col min="4865" max="4865" width="3.625" style="65" customWidth="1"/>
    <col min="4866" max="4866" width="2.75" style="65" customWidth="1"/>
    <col min="4867" max="4867" width="15" style="65" customWidth="1"/>
    <col min="4868" max="4868" width="68.625" style="65" customWidth="1"/>
    <col min="4869" max="4869" width="23" style="65" customWidth="1"/>
    <col min="4870" max="4870" width="22.125" style="65" customWidth="1"/>
    <col min="4871" max="4871" width="22.375" style="65" customWidth="1"/>
    <col min="4872" max="4872" width="17.625" style="65" customWidth="1"/>
    <col min="4873" max="4873" width="20.75" style="65" customWidth="1"/>
    <col min="4874" max="4876" width="17.625" style="65" customWidth="1"/>
    <col min="4877" max="4877" width="16.125" style="65" customWidth="1"/>
    <col min="4878" max="4882" width="17.625" style="65" customWidth="1"/>
    <col min="4883" max="4883" width="19.75" style="65" customWidth="1"/>
    <col min="4884" max="4884" width="17.375" style="65" customWidth="1"/>
    <col min="4885" max="4885" width="12.875" style="65" customWidth="1"/>
    <col min="4886" max="4891" width="11.625" style="65" customWidth="1"/>
    <col min="4892" max="5120" width="9.125" style="65"/>
    <col min="5121" max="5121" width="3.625" style="65" customWidth="1"/>
    <col min="5122" max="5122" width="2.75" style="65" customWidth="1"/>
    <col min="5123" max="5123" width="15" style="65" customWidth="1"/>
    <col min="5124" max="5124" width="68.625" style="65" customWidth="1"/>
    <col min="5125" max="5125" width="23" style="65" customWidth="1"/>
    <col min="5126" max="5126" width="22.125" style="65" customWidth="1"/>
    <col min="5127" max="5127" width="22.375" style="65" customWidth="1"/>
    <col min="5128" max="5128" width="17.625" style="65" customWidth="1"/>
    <col min="5129" max="5129" width="20.75" style="65" customWidth="1"/>
    <col min="5130" max="5132" width="17.625" style="65" customWidth="1"/>
    <col min="5133" max="5133" width="16.125" style="65" customWidth="1"/>
    <col min="5134" max="5138" width="17.625" style="65" customWidth="1"/>
    <col min="5139" max="5139" width="19.75" style="65" customWidth="1"/>
    <col min="5140" max="5140" width="17.375" style="65" customWidth="1"/>
    <col min="5141" max="5141" width="12.875" style="65" customWidth="1"/>
    <col min="5142" max="5147" width="11.625" style="65" customWidth="1"/>
    <col min="5148" max="5376" width="9.125" style="65"/>
    <col min="5377" max="5377" width="3.625" style="65" customWidth="1"/>
    <col min="5378" max="5378" width="2.75" style="65" customWidth="1"/>
    <col min="5379" max="5379" width="15" style="65" customWidth="1"/>
    <col min="5380" max="5380" width="68.625" style="65" customWidth="1"/>
    <col min="5381" max="5381" width="23" style="65" customWidth="1"/>
    <col min="5382" max="5382" width="22.125" style="65" customWidth="1"/>
    <col min="5383" max="5383" width="22.375" style="65" customWidth="1"/>
    <col min="5384" max="5384" width="17.625" style="65" customWidth="1"/>
    <col min="5385" max="5385" width="20.75" style="65" customWidth="1"/>
    <col min="5386" max="5388" width="17.625" style="65" customWidth="1"/>
    <col min="5389" max="5389" width="16.125" style="65" customWidth="1"/>
    <col min="5390" max="5394" width="17.625" style="65" customWidth="1"/>
    <col min="5395" max="5395" width="19.75" style="65" customWidth="1"/>
    <col min="5396" max="5396" width="17.375" style="65" customWidth="1"/>
    <col min="5397" max="5397" width="12.875" style="65" customWidth="1"/>
    <col min="5398" max="5403" width="11.625" style="65" customWidth="1"/>
    <col min="5404" max="5632" width="9.125" style="65"/>
    <col min="5633" max="5633" width="3.625" style="65" customWidth="1"/>
    <col min="5634" max="5634" width="2.75" style="65" customWidth="1"/>
    <col min="5635" max="5635" width="15" style="65" customWidth="1"/>
    <col min="5636" max="5636" width="68.625" style="65" customWidth="1"/>
    <col min="5637" max="5637" width="23" style="65" customWidth="1"/>
    <col min="5638" max="5638" width="22.125" style="65" customWidth="1"/>
    <col min="5639" max="5639" width="22.375" style="65" customWidth="1"/>
    <col min="5640" max="5640" width="17.625" style="65" customWidth="1"/>
    <col min="5641" max="5641" width="20.75" style="65" customWidth="1"/>
    <col min="5642" max="5644" width="17.625" style="65" customWidth="1"/>
    <col min="5645" max="5645" width="16.125" style="65" customWidth="1"/>
    <col min="5646" max="5650" width="17.625" style="65" customWidth="1"/>
    <col min="5651" max="5651" width="19.75" style="65" customWidth="1"/>
    <col min="5652" max="5652" width="17.375" style="65" customWidth="1"/>
    <col min="5653" max="5653" width="12.875" style="65" customWidth="1"/>
    <col min="5654" max="5659" width="11.625" style="65" customWidth="1"/>
    <col min="5660" max="5888" width="9.125" style="65"/>
    <col min="5889" max="5889" width="3.625" style="65" customWidth="1"/>
    <col min="5890" max="5890" width="2.75" style="65" customWidth="1"/>
    <col min="5891" max="5891" width="15" style="65" customWidth="1"/>
    <col min="5892" max="5892" width="68.625" style="65" customWidth="1"/>
    <col min="5893" max="5893" width="23" style="65" customWidth="1"/>
    <col min="5894" max="5894" width="22.125" style="65" customWidth="1"/>
    <col min="5895" max="5895" width="22.375" style="65" customWidth="1"/>
    <col min="5896" max="5896" width="17.625" style="65" customWidth="1"/>
    <col min="5897" max="5897" width="20.75" style="65" customWidth="1"/>
    <col min="5898" max="5900" width="17.625" style="65" customWidth="1"/>
    <col min="5901" max="5901" width="16.125" style="65" customWidth="1"/>
    <col min="5902" max="5906" width="17.625" style="65" customWidth="1"/>
    <col min="5907" max="5907" width="19.75" style="65" customWidth="1"/>
    <col min="5908" max="5908" width="17.375" style="65" customWidth="1"/>
    <col min="5909" max="5909" width="12.875" style="65" customWidth="1"/>
    <col min="5910" max="5915" width="11.625" style="65" customWidth="1"/>
    <col min="5916" max="6144" width="9.125" style="65"/>
    <col min="6145" max="6145" width="3.625" style="65" customWidth="1"/>
    <col min="6146" max="6146" width="2.75" style="65" customWidth="1"/>
    <col min="6147" max="6147" width="15" style="65" customWidth="1"/>
    <col min="6148" max="6148" width="68.625" style="65" customWidth="1"/>
    <col min="6149" max="6149" width="23" style="65" customWidth="1"/>
    <col min="6150" max="6150" width="22.125" style="65" customWidth="1"/>
    <col min="6151" max="6151" width="22.375" style="65" customWidth="1"/>
    <col min="6152" max="6152" width="17.625" style="65" customWidth="1"/>
    <col min="6153" max="6153" width="20.75" style="65" customWidth="1"/>
    <col min="6154" max="6156" width="17.625" style="65" customWidth="1"/>
    <col min="6157" max="6157" width="16.125" style="65" customWidth="1"/>
    <col min="6158" max="6162" width="17.625" style="65" customWidth="1"/>
    <col min="6163" max="6163" width="19.75" style="65" customWidth="1"/>
    <col min="6164" max="6164" width="17.375" style="65" customWidth="1"/>
    <col min="6165" max="6165" width="12.875" style="65" customWidth="1"/>
    <col min="6166" max="6171" width="11.625" style="65" customWidth="1"/>
    <col min="6172" max="6400" width="9.125" style="65"/>
    <col min="6401" max="6401" width="3.625" style="65" customWidth="1"/>
    <col min="6402" max="6402" width="2.75" style="65" customWidth="1"/>
    <col min="6403" max="6403" width="15" style="65" customWidth="1"/>
    <col min="6404" max="6404" width="68.625" style="65" customWidth="1"/>
    <col min="6405" max="6405" width="23" style="65" customWidth="1"/>
    <col min="6406" max="6406" width="22.125" style="65" customWidth="1"/>
    <col min="6407" max="6407" width="22.375" style="65" customWidth="1"/>
    <col min="6408" max="6408" width="17.625" style="65" customWidth="1"/>
    <col min="6409" max="6409" width="20.75" style="65" customWidth="1"/>
    <col min="6410" max="6412" width="17.625" style="65" customWidth="1"/>
    <col min="6413" max="6413" width="16.125" style="65" customWidth="1"/>
    <col min="6414" max="6418" width="17.625" style="65" customWidth="1"/>
    <col min="6419" max="6419" width="19.75" style="65" customWidth="1"/>
    <col min="6420" max="6420" width="17.375" style="65" customWidth="1"/>
    <col min="6421" max="6421" width="12.875" style="65" customWidth="1"/>
    <col min="6422" max="6427" width="11.625" style="65" customWidth="1"/>
    <col min="6428" max="6656" width="9.125" style="65"/>
    <col min="6657" max="6657" width="3.625" style="65" customWidth="1"/>
    <col min="6658" max="6658" width="2.75" style="65" customWidth="1"/>
    <col min="6659" max="6659" width="15" style="65" customWidth="1"/>
    <col min="6660" max="6660" width="68.625" style="65" customWidth="1"/>
    <col min="6661" max="6661" width="23" style="65" customWidth="1"/>
    <col min="6662" max="6662" width="22.125" style="65" customWidth="1"/>
    <col min="6663" max="6663" width="22.375" style="65" customWidth="1"/>
    <col min="6664" max="6664" width="17.625" style="65" customWidth="1"/>
    <col min="6665" max="6665" width="20.75" style="65" customWidth="1"/>
    <col min="6666" max="6668" width="17.625" style="65" customWidth="1"/>
    <col min="6669" max="6669" width="16.125" style="65" customWidth="1"/>
    <col min="6670" max="6674" width="17.625" style="65" customWidth="1"/>
    <col min="6675" max="6675" width="19.75" style="65" customWidth="1"/>
    <col min="6676" max="6676" width="17.375" style="65" customWidth="1"/>
    <col min="6677" max="6677" width="12.875" style="65" customWidth="1"/>
    <col min="6678" max="6683" width="11.625" style="65" customWidth="1"/>
    <col min="6684" max="6912" width="9.125" style="65"/>
    <col min="6913" max="6913" width="3.625" style="65" customWidth="1"/>
    <col min="6914" max="6914" width="2.75" style="65" customWidth="1"/>
    <col min="6915" max="6915" width="15" style="65" customWidth="1"/>
    <col min="6916" max="6916" width="68.625" style="65" customWidth="1"/>
    <col min="6917" max="6917" width="23" style="65" customWidth="1"/>
    <col min="6918" max="6918" width="22.125" style="65" customWidth="1"/>
    <col min="6919" max="6919" width="22.375" style="65" customWidth="1"/>
    <col min="6920" max="6920" width="17.625" style="65" customWidth="1"/>
    <col min="6921" max="6921" width="20.75" style="65" customWidth="1"/>
    <col min="6922" max="6924" width="17.625" style="65" customWidth="1"/>
    <col min="6925" max="6925" width="16.125" style="65" customWidth="1"/>
    <col min="6926" max="6930" width="17.625" style="65" customWidth="1"/>
    <col min="6931" max="6931" width="19.75" style="65" customWidth="1"/>
    <col min="6932" max="6932" width="17.375" style="65" customWidth="1"/>
    <col min="6933" max="6933" width="12.875" style="65" customWidth="1"/>
    <col min="6934" max="6939" width="11.625" style="65" customWidth="1"/>
    <col min="6940" max="7168" width="9.125" style="65"/>
    <col min="7169" max="7169" width="3.625" style="65" customWidth="1"/>
    <col min="7170" max="7170" width="2.75" style="65" customWidth="1"/>
    <col min="7171" max="7171" width="15" style="65" customWidth="1"/>
    <col min="7172" max="7172" width="68.625" style="65" customWidth="1"/>
    <col min="7173" max="7173" width="23" style="65" customWidth="1"/>
    <col min="7174" max="7174" width="22.125" style="65" customWidth="1"/>
    <col min="7175" max="7175" width="22.375" style="65" customWidth="1"/>
    <col min="7176" max="7176" width="17.625" style="65" customWidth="1"/>
    <col min="7177" max="7177" width="20.75" style="65" customWidth="1"/>
    <col min="7178" max="7180" width="17.625" style="65" customWidth="1"/>
    <col min="7181" max="7181" width="16.125" style="65" customWidth="1"/>
    <col min="7182" max="7186" width="17.625" style="65" customWidth="1"/>
    <col min="7187" max="7187" width="19.75" style="65" customWidth="1"/>
    <col min="7188" max="7188" width="17.375" style="65" customWidth="1"/>
    <col min="7189" max="7189" width="12.875" style="65" customWidth="1"/>
    <col min="7190" max="7195" width="11.625" style="65" customWidth="1"/>
    <col min="7196" max="7424" width="9.125" style="65"/>
    <col min="7425" max="7425" width="3.625" style="65" customWidth="1"/>
    <col min="7426" max="7426" width="2.75" style="65" customWidth="1"/>
    <col min="7427" max="7427" width="15" style="65" customWidth="1"/>
    <col min="7428" max="7428" width="68.625" style="65" customWidth="1"/>
    <col min="7429" max="7429" width="23" style="65" customWidth="1"/>
    <col min="7430" max="7430" width="22.125" style="65" customWidth="1"/>
    <col min="7431" max="7431" width="22.375" style="65" customWidth="1"/>
    <col min="7432" max="7432" width="17.625" style="65" customWidth="1"/>
    <col min="7433" max="7433" width="20.75" style="65" customWidth="1"/>
    <col min="7434" max="7436" width="17.625" style="65" customWidth="1"/>
    <col min="7437" max="7437" width="16.125" style="65" customWidth="1"/>
    <col min="7438" max="7442" width="17.625" style="65" customWidth="1"/>
    <col min="7443" max="7443" width="19.75" style="65" customWidth="1"/>
    <col min="7444" max="7444" width="17.375" style="65" customWidth="1"/>
    <col min="7445" max="7445" width="12.875" style="65" customWidth="1"/>
    <col min="7446" max="7451" width="11.625" style="65" customWidth="1"/>
    <col min="7452" max="7680" width="9.125" style="65"/>
    <col min="7681" max="7681" width="3.625" style="65" customWidth="1"/>
    <col min="7682" max="7682" width="2.75" style="65" customWidth="1"/>
    <col min="7683" max="7683" width="15" style="65" customWidth="1"/>
    <col min="7684" max="7684" width="68.625" style="65" customWidth="1"/>
    <col min="7685" max="7685" width="23" style="65" customWidth="1"/>
    <col min="7686" max="7686" width="22.125" style="65" customWidth="1"/>
    <col min="7687" max="7687" width="22.375" style="65" customWidth="1"/>
    <col min="7688" max="7688" width="17.625" style="65" customWidth="1"/>
    <col min="7689" max="7689" width="20.75" style="65" customWidth="1"/>
    <col min="7690" max="7692" width="17.625" style="65" customWidth="1"/>
    <col min="7693" max="7693" width="16.125" style="65" customWidth="1"/>
    <col min="7694" max="7698" width="17.625" style="65" customWidth="1"/>
    <col min="7699" max="7699" width="19.75" style="65" customWidth="1"/>
    <col min="7700" max="7700" width="17.375" style="65" customWidth="1"/>
    <col min="7701" max="7701" width="12.875" style="65" customWidth="1"/>
    <col min="7702" max="7707" width="11.625" style="65" customWidth="1"/>
    <col min="7708" max="7936" width="9.125" style="65"/>
    <col min="7937" max="7937" width="3.625" style="65" customWidth="1"/>
    <col min="7938" max="7938" width="2.75" style="65" customWidth="1"/>
    <col min="7939" max="7939" width="15" style="65" customWidth="1"/>
    <col min="7940" max="7940" width="68.625" style="65" customWidth="1"/>
    <col min="7941" max="7941" width="23" style="65" customWidth="1"/>
    <col min="7942" max="7942" width="22.125" style="65" customWidth="1"/>
    <col min="7943" max="7943" width="22.375" style="65" customWidth="1"/>
    <col min="7944" max="7944" width="17.625" style="65" customWidth="1"/>
    <col min="7945" max="7945" width="20.75" style="65" customWidth="1"/>
    <col min="7946" max="7948" width="17.625" style="65" customWidth="1"/>
    <col min="7949" max="7949" width="16.125" style="65" customWidth="1"/>
    <col min="7950" max="7954" width="17.625" style="65" customWidth="1"/>
    <col min="7955" max="7955" width="19.75" style="65" customWidth="1"/>
    <col min="7956" max="7956" width="17.375" style="65" customWidth="1"/>
    <col min="7957" max="7957" width="12.875" style="65" customWidth="1"/>
    <col min="7958" max="7963" width="11.625" style="65" customWidth="1"/>
    <col min="7964" max="8192" width="9.125" style="65"/>
    <col min="8193" max="8193" width="3.625" style="65" customWidth="1"/>
    <col min="8194" max="8194" width="2.75" style="65" customWidth="1"/>
    <col min="8195" max="8195" width="15" style="65" customWidth="1"/>
    <col min="8196" max="8196" width="68.625" style="65" customWidth="1"/>
    <col min="8197" max="8197" width="23" style="65" customWidth="1"/>
    <col min="8198" max="8198" width="22.125" style="65" customWidth="1"/>
    <col min="8199" max="8199" width="22.375" style="65" customWidth="1"/>
    <col min="8200" max="8200" width="17.625" style="65" customWidth="1"/>
    <col min="8201" max="8201" width="20.75" style="65" customWidth="1"/>
    <col min="8202" max="8204" width="17.625" style="65" customWidth="1"/>
    <col min="8205" max="8205" width="16.125" style="65" customWidth="1"/>
    <col min="8206" max="8210" width="17.625" style="65" customWidth="1"/>
    <col min="8211" max="8211" width="19.75" style="65" customWidth="1"/>
    <col min="8212" max="8212" width="17.375" style="65" customWidth="1"/>
    <col min="8213" max="8213" width="12.875" style="65" customWidth="1"/>
    <col min="8214" max="8219" width="11.625" style="65" customWidth="1"/>
    <col min="8220" max="8448" width="9.125" style="65"/>
    <col min="8449" max="8449" width="3.625" style="65" customWidth="1"/>
    <col min="8450" max="8450" width="2.75" style="65" customWidth="1"/>
    <col min="8451" max="8451" width="15" style="65" customWidth="1"/>
    <col min="8452" max="8452" width="68.625" style="65" customWidth="1"/>
    <col min="8453" max="8453" width="23" style="65" customWidth="1"/>
    <col min="8454" max="8454" width="22.125" style="65" customWidth="1"/>
    <col min="8455" max="8455" width="22.375" style="65" customWidth="1"/>
    <col min="8456" max="8456" width="17.625" style="65" customWidth="1"/>
    <col min="8457" max="8457" width="20.75" style="65" customWidth="1"/>
    <col min="8458" max="8460" width="17.625" style="65" customWidth="1"/>
    <col min="8461" max="8461" width="16.125" style="65" customWidth="1"/>
    <col min="8462" max="8466" width="17.625" style="65" customWidth="1"/>
    <col min="8467" max="8467" width="19.75" style="65" customWidth="1"/>
    <col min="8468" max="8468" width="17.375" style="65" customWidth="1"/>
    <col min="8469" max="8469" width="12.875" style="65" customWidth="1"/>
    <col min="8470" max="8475" width="11.625" style="65" customWidth="1"/>
    <col min="8476" max="8704" width="9.125" style="65"/>
    <col min="8705" max="8705" width="3.625" style="65" customWidth="1"/>
    <col min="8706" max="8706" width="2.75" style="65" customWidth="1"/>
    <col min="8707" max="8707" width="15" style="65" customWidth="1"/>
    <col min="8708" max="8708" width="68.625" style="65" customWidth="1"/>
    <col min="8709" max="8709" width="23" style="65" customWidth="1"/>
    <col min="8710" max="8710" width="22.125" style="65" customWidth="1"/>
    <col min="8711" max="8711" width="22.375" style="65" customWidth="1"/>
    <col min="8712" max="8712" width="17.625" style="65" customWidth="1"/>
    <col min="8713" max="8713" width="20.75" style="65" customWidth="1"/>
    <col min="8714" max="8716" width="17.625" style="65" customWidth="1"/>
    <col min="8717" max="8717" width="16.125" style="65" customWidth="1"/>
    <col min="8718" max="8722" width="17.625" style="65" customWidth="1"/>
    <col min="8723" max="8723" width="19.75" style="65" customWidth="1"/>
    <col min="8724" max="8724" width="17.375" style="65" customWidth="1"/>
    <col min="8725" max="8725" width="12.875" style="65" customWidth="1"/>
    <col min="8726" max="8731" width="11.625" style="65" customWidth="1"/>
    <col min="8732" max="8960" width="9.125" style="65"/>
    <col min="8961" max="8961" width="3.625" style="65" customWidth="1"/>
    <col min="8962" max="8962" width="2.75" style="65" customWidth="1"/>
    <col min="8963" max="8963" width="15" style="65" customWidth="1"/>
    <col min="8964" max="8964" width="68.625" style="65" customWidth="1"/>
    <col min="8965" max="8965" width="23" style="65" customWidth="1"/>
    <col min="8966" max="8966" width="22.125" style="65" customWidth="1"/>
    <col min="8967" max="8967" width="22.375" style="65" customWidth="1"/>
    <col min="8968" max="8968" width="17.625" style="65" customWidth="1"/>
    <col min="8969" max="8969" width="20.75" style="65" customWidth="1"/>
    <col min="8970" max="8972" width="17.625" style="65" customWidth="1"/>
    <col min="8973" max="8973" width="16.125" style="65" customWidth="1"/>
    <col min="8974" max="8978" width="17.625" style="65" customWidth="1"/>
    <col min="8979" max="8979" width="19.75" style="65" customWidth="1"/>
    <col min="8980" max="8980" width="17.375" style="65" customWidth="1"/>
    <col min="8981" max="8981" width="12.875" style="65" customWidth="1"/>
    <col min="8982" max="8987" width="11.625" style="65" customWidth="1"/>
    <col min="8988" max="9216" width="9.125" style="65"/>
    <col min="9217" max="9217" width="3.625" style="65" customWidth="1"/>
    <col min="9218" max="9218" width="2.75" style="65" customWidth="1"/>
    <col min="9219" max="9219" width="15" style="65" customWidth="1"/>
    <col min="9220" max="9220" width="68.625" style="65" customWidth="1"/>
    <col min="9221" max="9221" width="23" style="65" customWidth="1"/>
    <col min="9222" max="9222" width="22.125" style="65" customWidth="1"/>
    <col min="9223" max="9223" width="22.375" style="65" customWidth="1"/>
    <col min="9224" max="9224" width="17.625" style="65" customWidth="1"/>
    <col min="9225" max="9225" width="20.75" style="65" customWidth="1"/>
    <col min="9226" max="9228" width="17.625" style="65" customWidth="1"/>
    <col min="9229" max="9229" width="16.125" style="65" customWidth="1"/>
    <col min="9230" max="9234" width="17.625" style="65" customWidth="1"/>
    <col min="9235" max="9235" width="19.75" style="65" customWidth="1"/>
    <col min="9236" max="9236" width="17.375" style="65" customWidth="1"/>
    <col min="9237" max="9237" width="12.875" style="65" customWidth="1"/>
    <col min="9238" max="9243" width="11.625" style="65" customWidth="1"/>
    <col min="9244" max="9472" width="9.125" style="65"/>
    <col min="9473" max="9473" width="3.625" style="65" customWidth="1"/>
    <col min="9474" max="9474" width="2.75" style="65" customWidth="1"/>
    <col min="9475" max="9475" width="15" style="65" customWidth="1"/>
    <col min="9476" max="9476" width="68.625" style="65" customWidth="1"/>
    <col min="9477" max="9477" width="23" style="65" customWidth="1"/>
    <col min="9478" max="9478" width="22.125" style="65" customWidth="1"/>
    <col min="9479" max="9479" width="22.375" style="65" customWidth="1"/>
    <col min="9480" max="9480" width="17.625" style="65" customWidth="1"/>
    <col min="9481" max="9481" width="20.75" style="65" customWidth="1"/>
    <col min="9482" max="9484" width="17.625" style="65" customWidth="1"/>
    <col min="9485" max="9485" width="16.125" style="65" customWidth="1"/>
    <col min="9486" max="9490" width="17.625" style="65" customWidth="1"/>
    <col min="9491" max="9491" width="19.75" style="65" customWidth="1"/>
    <col min="9492" max="9492" width="17.375" style="65" customWidth="1"/>
    <col min="9493" max="9493" width="12.875" style="65" customWidth="1"/>
    <col min="9494" max="9499" width="11.625" style="65" customWidth="1"/>
    <col min="9500" max="9728" width="9.125" style="65"/>
    <col min="9729" max="9729" width="3.625" style="65" customWidth="1"/>
    <col min="9730" max="9730" width="2.75" style="65" customWidth="1"/>
    <col min="9731" max="9731" width="15" style="65" customWidth="1"/>
    <col min="9732" max="9732" width="68.625" style="65" customWidth="1"/>
    <col min="9733" max="9733" width="23" style="65" customWidth="1"/>
    <col min="9734" max="9734" width="22.125" style="65" customWidth="1"/>
    <col min="9735" max="9735" width="22.375" style="65" customWidth="1"/>
    <col min="9736" max="9736" width="17.625" style="65" customWidth="1"/>
    <col min="9737" max="9737" width="20.75" style="65" customWidth="1"/>
    <col min="9738" max="9740" width="17.625" style="65" customWidth="1"/>
    <col min="9741" max="9741" width="16.125" style="65" customWidth="1"/>
    <col min="9742" max="9746" width="17.625" style="65" customWidth="1"/>
    <col min="9747" max="9747" width="19.75" style="65" customWidth="1"/>
    <col min="9748" max="9748" width="17.375" style="65" customWidth="1"/>
    <col min="9749" max="9749" width="12.875" style="65" customWidth="1"/>
    <col min="9750" max="9755" width="11.625" style="65" customWidth="1"/>
    <col min="9756" max="9984" width="9.125" style="65"/>
    <col min="9985" max="9985" width="3.625" style="65" customWidth="1"/>
    <col min="9986" max="9986" width="2.75" style="65" customWidth="1"/>
    <col min="9987" max="9987" width="15" style="65" customWidth="1"/>
    <col min="9988" max="9988" width="68.625" style="65" customWidth="1"/>
    <col min="9989" max="9989" width="23" style="65" customWidth="1"/>
    <col min="9990" max="9990" width="22.125" style="65" customWidth="1"/>
    <col min="9991" max="9991" width="22.375" style="65" customWidth="1"/>
    <col min="9992" max="9992" width="17.625" style="65" customWidth="1"/>
    <col min="9993" max="9993" width="20.75" style="65" customWidth="1"/>
    <col min="9994" max="9996" width="17.625" style="65" customWidth="1"/>
    <col min="9997" max="9997" width="16.125" style="65" customWidth="1"/>
    <col min="9998" max="10002" width="17.625" style="65" customWidth="1"/>
    <col min="10003" max="10003" width="19.75" style="65" customWidth="1"/>
    <col min="10004" max="10004" width="17.375" style="65" customWidth="1"/>
    <col min="10005" max="10005" width="12.875" style="65" customWidth="1"/>
    <col min="10006" max="10011" width="11.625" style="65" customWidth="1"/>
    <col min="10012" max="10240" width="9.125" style="65"/>
    <col min="10241" max="10241" width="3.625" style="65" customWidth="1"/>
    <col min="10242" max="10242" width="2.75" style="65" customWidth="1"/>
    <col min="10243" max="10243" width="15" style="65" customWidth="1"/>
    <col min="10244" max="10244" width="68.625" style="65" customWidth="1"/>
    <col min="10245" max="10245" width="23" style="65" customWidth="1"/>
    <col min="10246" max="10246" width="22.125" style="65" customWidth="1"/>
    <col min="10247" max="10247" width="22.375" style="65" customWidth="1"/>
    <col min="10248" max="10248" width="17.625" style="65" customWidth="1"/>
    <col min="10249" max="10249" width="20.75" style="65" customWidth="1"/>
    <col min="10250" max="10252" width="17.625" style="65" customWidth="1"/>
    <col min="10253" max="10253" width="16.125" style="65" customWidth="1"/>
    <col min="10254" max="10258" width="17.625" style="65" customWidth="1"/>
    <col min="10259" max="10259" width="19.75" style="65" customWidth="1"/>
    <col min="10260" max="10260" width="17.375" style="65" customWidth="1"/>
    <col min="10261" max="10261" width="12.875" style="65" customWidth="1"/>
    <col min="10262" max="10267" width="11.625" style="65" customWidth="1"/>
    <col min="10268" max="10496" width="9.125" style="65"/>
    <col min="10497" max="10497" width="3.625" style="65" customWidth="1"/>
    <col min="10498" max="10498" width="2.75" style="65" customWidth="1"/>
    <col min="10499" max="10499" width="15" style="65" customWidth="1"/>
    <col min="10500" max="10500" width="68.625" style="65" customWidth="1"/>
    <col min="10501" max="10501" width="23" style="65" customWidth="1"/>
    <col min="10502" max="10502" width="22.125" style="65" customWidth="1"/>
    <col min="10503" max="10503" width="22.375" style="65" customWidth="1"/>
    <col min="10504" max="10504" width="17.625" style="65" customWidth="1"/>
    <col min="10505" max="10505" width="20.75" style="65" customWidth="1"/>
    <col min="10506" max="10508" width="17.625" style="65" customWidth="1"/>
    <col min="10509" max="10509" width="16.125" style="65" customWidth="1"/>
    <col min="10510" max="10514" width="17.625" style="65" customWidth="1"/>
    <col min="10515" max="10515" width="19.75" style="65" customWidth="1"/>
    <col min="10516" max="10516" width="17.375" style="65" customWidth="1"/>
    <col min="10517" max="10517" width="12.875" style="65" customWidth="1"/>
    <col min="10518" max="10523" width="11.625" style="65" customWidth="1"/>
    <col min="10524" max="10752" width="9.125" style="65"/>
    <col min="10753" max="10753" width="3.625" style="65" customWidth="1"/>
    <col min="10754" max="10754" width="2.75" style="65" customWidth="1"/>
    <col min="10755" max="10755" width="15" style="65" customWidth="1"/>
    <col min="10756" max="10756" width="68.625" style="65" customWidth="1"/>
    <col min="10757" max="10757" width="23" style="65" customWidth="1"/>
    <col min="10758" max="10758" width="22.125" style="65" customWidth="1"/>
    <col min="10759" max="10759" width="22.375" style="65" customWidth="1"/>
    <col min="10760" max="10760" width="17.625" style="65" customWidth="1"/>
    <col min="10761" max="10761" width="20.75" style="65" customWidth="1"/>
    <col min="10762" max="10764" width="17.625" style="65" customWidth="1"/>
    <col min="10765" max="10765" width="16.125" style="65" customWidth="1"/>
    <col min="10766" max="10770" width="17.625" style="65" customWidth="1"/>
    <col min="10771" max="10771" width="19.75" style="65" customWidth="1"/>
    <col min="10772" max="10772" width="17.375" style="65" customWidth="1"/>
    <col min="10773" max="10773" width="12.875" style="65" customWidth="1"/>
    <col min="10774" max="10779" width="11.625" style="65" customWidth="1"/>
    <col min="10780" max="11008" width="9.125" style="65"/>
    <col min="11009" max="11009" width="3.625" style="65" customWidth="1"/>
    <col min="11010" max="11010" width="2.75" style="65" customWidth="1"/>
    <col min="11011" max="11011" width="15" style="65" customWidth="1"/>
    <col min="11012" max="11012" width="68.625" style="65" customWidth="1"/>
    <col min="11013" max="11013" width="23" style="65" customWidth="1"/>
    <col min="11014" max="11014" width="22.125" style="65" customWidth="1"/>
    <col min="11015" max="11015" width="22.375" style="65" customWidth="1"/>
    <col min="11016" max="11016" width="17.625" style="65" customWidth="1"/>
    <col min="11017" max="11017" width="20.75" style="65" customWidth="1"/>
    <col min="11018" max="11020" width="17.625" style="65" customWidth="1"/>
    <col min="11021" max="11021" width="16.125" style="65" customWidth="1"/>
    <col min="11022" max="11026" width="17.625" style="65" customWidth="1"/>
    <col min="11027" max="11027" width="19.75" style="65" customWidth="1"/>
    <col min="11028" max="11028" width="17.375" style="65" customWidth="1"/>
    <col min="11029" max="11029" width="12.875" style="65" customWidth="1"/>
    <col min="11030" max="11035" width="11.625" style="65" customWidth="1"/>
    <col min="11036" max="11264" width="9.125" style="65"/>
    <col min="11265" max="11265" width="3.625" style="65" customWidth="1"/>
    <col min="11266" max="11266" width="2.75" style="65" customWidth="1"/>
    <col min="11267" max="11267" width="15" style="65" customWidth="1"/>
    <col min="11268" max="11268" width="68.625" style="65" customWidth="1"/>
    <col min="11269" max="11269" width="23" style="65" customWidth="1"/>
    <col min="11270" max="11270" width="22.125" style="65" customWidth="1"/>
    <col min="11271" max="11271" width="22.375" style="65" customWidth="1"/>
    <col min="11272" max="11272" width="17.625" style="65" customWidth="1"/>
    <col min="11273" max="11273" width="20.75" style="65" customWidth="1"/>
    <col min="11274" max="11276" width="17.625" style="65" customWidth="1"/>
    <col min="11277" max="11277" width="16.125" style="65" customWidth="1"/>
    <col min="11278" max="11282" width="17.625" style="65" customWidth="1"/>
    <col min="11283" max="11283" width="19.75" style="65" customWidth="1"/>
    <col min="11284" max="11284" width="17.375" style="65" customWidth="1"/>
    <col min="11285" max="11285" width="12.875" style="65" customWidth="1"/>
    <col min="11286" max="11291" width="11.625" style="65" customWidth="1"/>
    <col min="11292" max="11520" width="9.125" style="65"/>
    <col min="11521" max="11521" width="3.625" style="65" customWidth="1"/>
    <col min="11522" max="11522" width="2.75" style="65" customWidth="1"/>
    <col min="11523" max="11523" width="15" style="65" customWidth="1"/>
    <col min="11524" max="11524" width="68.625" style="65" customWidth="1"/>
    <col min="11525" max="11525" width="23" style="65" customWidth="1"/>
    <col min="11526" max="11526" width="22.125" style="65" customWidth="1"/>
    <col min="11527" max="11527" width="22.375" style="65" customWidth="1"/>
    <col min="11528" max="11528" width="17.625" style="65" customWidth="1"/>
    <col min="11529" max="11529" width="20.75" style="65" customWidth="1"/>
    <col min="11530" max="11532" width="17.625" style="65" customWidth="1"/>
    <col min="11533" max="11533" width="16.125" style="65" customWidth="1"/>
    <col min="11534" max="11538" width="17.625" style="65" customWidth="1"/>
    <col min="11539" max="11539" width="19.75" style="65" customWidth="1"/>
    <col min="11540" max="11540" width="17.375" style="65" customWidth="1"/>
    <col min="11541" max="11541" width="12.875" style="65" customWidth="1"/>
    <col min="11542" max="11547" width="11.625" style="65" customWidth="1"/>
    <col min="11548" max="11776" width="9.125" style="65"/>
    <col min="11777" max="11777" width="3.625" style="65" customWidth="1"/>
    <col min="11778" max="11778" width="2.75" style="65" customWidth="1"/>
    <col min="11779" max="11779" width="15" style="65" customWidth="1"/>
    <col min="11780" max="11780" width="68.625" style="65" customWidth="1"/>
    <col min="11781" max="11781" width="23" style="65" customWidth="1"/>
    <col min="11782" max="11782" width="22.125" style="65" customWidth="1"/>
    <col min="11783" max="11783" width="22.375" style="65" customWidth="1"/>
    <col min="11784" max="11784" width="17.625" style="65" customWidth="1"/>
    <col min="11785" max="11785" width="20.75" style="65" customWidth="1"/>
    <col min="11786" max="11788" width="17.625" style="65" customWidth="1"/>
    <col min="11789" max="11789" width="16.125" style="65" customWidth="1"/>
    <col min="11790" max="11794" width="17.625" style="65" customWidth="1"/>
    <col min="11795" max="11795" width="19.75" style="65" customWidth="1"/>
    <col min="11796" max="11796" width="17.375" style="65" customWidth="1"/>
    <col min="11797" max="11797" width="12.875" style="65" customWidth="1"/>
    <col min="11798" max="11803" width="11.625" style="65" customWidth="1"/>
    <col min="11804" max="12032" width="9.125" style="65"/>
    <col min="12033" max="12033" width="3.625" style="65" customWidth="1"/>
    <col min="12034" max="12034" width="2.75" style="65" customWidth="1"/>
    <col min="12035" max="12035" width="15" style="65" customWidth="1"/>
    <col min="12036" max="12036" width="68.625" style="65" customWidth="1"/>
    <col min="12037" max="12037" width="23" style="65" customWidth="1"/>
    <col min="12038" max="12038" width="22.125" style="65" customWidth="1"/>
    <col min="12039" max="12039" width="22.375" style="65" customWidth="1"/>
    <col min="12040" max="12040" width="17.625" style="65" customWidth="1"/>
    <col min="12041" max="12041" width="20.75" style="65" customWidth="1"/>
    <col min="12042" max="12044" width="17.625" style="65" customWidth="1"/>
    <col min="12045" max="12045" width="16.125" style="65" customWidth="1"/>
    <col min="12046" max="12050" width="17.625" style="65" customWidth="1"/>
    <col min="12051" max="12051" width="19.75" style="65" customWidth="1"/>
    <col min="12052" max="12052" width="17.375" style="65" customWidth="1"/>
    <col min="12053" max="12053" width="12.875" style="65" customWidth="1"/>
    <col min="12054" max="12059" width="11.625" style="65" customWidth="1"/>
    <col min="12060" max="12288" width="9.125" style="65"/>
    <col min="12289" max="12289" width="3.625" style="65" customWidth="1"/>
    <col min="12290" max="12290" width="2.75" style="65" customWidth="1"/>
    <col min="12291" max="12291" width="15" style="65" customWidth="1"/>
    <col min="12292" max="12292" width="68.625" style="65" customWidth="1"/>
    <col min="12293" max="12293" width="23" style="65" customWidth="1"/>
    <col min="12294" max="12294" width="22.125" style="65" customWidth="1"/>
    <col min="12295" max="12295" width="22.375" style="65" customWidth="1"/>
    <col min="12296" max="12296" width="17.625" style="65" customWidth="1"/>
    <col min="12297" max="12297" width="20.75" style="65" customWidth="1"/>
    <col min="12298" max="12300" width="17.625" style="65" customWidth="1"/>
    <col min="12301" max="12301" width="16.125" style="65" customWidth="1"/>
    <col min="12302" max="12306" width="17.625" style="65" customWidth="1"/>
    <col min="12307" max="12307" width="19.75" style="65" customWidth="1"/>
    <col min="12308" max="12308" width="17.375" style="65" customWidth="1"/>
    <col min="12309" max="12309" width="12.875" style="65" customWidth="1"/>
    <col min="12310" max="12315" width="11.625" style="65" customWidth="1"/>
    <col min="12316" max="12544" width="9.125" style="65"/>
    <col min="12545" max="12545" width="3.625" style="65" customWidth="1"/>
    <col min="12546" max="12546" width="2.75" style="65" customWidth="1"/>
    <col min="12547" max="12547" width="15" style="65" customWidth="1"/>
    <col min="12548" max="12548" width="68.625" style="65" customWidth="1"/>
    <col min="12549" max="12549" width="23" style="65" customWidth="1"/>
    <col min="12550" max="12550" width="22.125" style="65" customWidth="1"/>
    <col min="12551" max="12551" width="22.375" style="65" customWidth="1"/>
    <col min="12552" max="12552" width="17.625" style="65" customWidth="1"/>
    <col min="12553" max="12553" width="20.75" style="65" customWidth="1"/>
    <col min="12554" max="12556" width="17.625" style="65" customWidth="1"/>
    <col min="12557" max="12557" width="16.125" style="65" customWidth="1"/>
    <col min="12558" max="12562" width="17.625" style="65" customWidth="1"/>
    <col min="12563" max="12563" width="19.75" style="65" customWidth="1"/>
    <col min="12564" max="12564" width="17.375" style="65" customWidth="1"/>
    <col min="12565" max="12565" width="12.875" style="65" customWidth="1"/>
    <col min="12566" max="12571" width="11.625" style="65" customWidth="1"/>
    <col min="12572" max="12800" width="9.125" style="65"/>
    <col min="12801" max="12801" width="3.625" style="65" customWidth="1"/>
    <col min="12802" max="12802" width="2.75" style="65" customWidth="1"/>
    <col min="12803" max="12803" width="15" style="65" customWidth="1"/>
    <col min="12804" max="12804" width="68.625" style="65" customWidth="1"/>
    <col min="12805" max="12805" width="23" style="65" customWidth="1"/>
    <col min="12806" max="12806" width="22.125" style="65" customWidth="1"/>
    <col min="12807" max="12807" width="22.375" style="65" customWidth="1"/>
    <col min="12808" max="12808" width="17.625" style="65" customWidth="1"/>
    <col min="12809" max="12809" width="20.75" style="65" customWidth="1"/>
    <col min="12810" max="12812" width="17.625" style="65" customWidth="1"/>
    <col min="12813" max="12813" width="16.125" style="65" customWidth="1"/>
    <col min="12814" max="12818" width="17.625" style="65" customWidth="1"/>
    <col min="12819" max="12819" width="19.75" style="65" customWidth="1"/>
    <col min="12820" max="12820" width="17.375" style="65" customWidth="1"/>
    <col min="12821" max="12821" width="12.875" style="65" customWidth="1"/>
    <col min="12822" max="12827" width="11.625" style="65" customWidth="1"/>
    <col min="12828" max="13056" width="9.125" style="65"/>
    <col min="13057" max="13057" width="3.625" style="65" customWidth="1"/>
    <col min="13058" max="13058" width="2.75" style="65" customWidth="1"/>
    <col min="13059" max="13059" width="15" style="65" customWidth="1"/>
    <col min="13060" max="13060" width="68.625" style="65" customWidth="1"/>
    <col min="13061" max="13061" width="23" style="65" customWidth="1"/>
    <col min="13062" max="13062" width="22.125" style="65" customWidth="1"/>
    <col min="13063" max="13063" width="22.375" style="65" customWidth="1"/>
    <col min="13064" max="13064" width="17.625" style="65" customWidth="1"/>
    <col min="13065" max="13065" width="20.75" style="65" customWidth="1"/>
    <col min="13066" max="13068" width="17.625" style="65" customWidth="1"/>
    <col min="13069" max="13069" width="16.125" style="65" customWidth="1"/>
    <col min="13070" max="13074" width="17.625" style="65" customWidth="1"/>
    <col min="13075" max="13075" width="19.75" style="65" customWidth="1"/>
    <col min="13076" max="13076" width="17.375" style="65" customWidth="1"/>
    <col min="13077" max="13077" width="12.875" style="65" customWidth="1"/>
    <col min="13078" max="13083" width="11.625" style="65" customWidth="1"/>
    <col min="13084" max="13312" width="9.125" style="65"/>
    <col min="13313" max="13313" width="3.625" style="65" customWidth="1"/>
    <col min="13314" max="13314" width="2.75" style="65" customWidth="1"/>
    <col min="13315" max="13315" width="15" style="65" customWidth="1"/>
    <col min="13316" max="13316" width="68.625" style="65" customWidth="1"/>
    <col min="13317" max="13317" width="23" style="65" customWidth="1"/>
    <col min="13318" max="13318" width="22.125" style="65" customWidth="1"/>
    <col min="13319" max="13319" width="22.375" style="65" customWidth="1"/>
    <col min="13320" max="13320" width="17.625" style="65" customWidth="1"/>
    <col min="13321" max="13321" width="20.75" style="65" customWidth="1"/>
    <col min="13322" max="13324" width="17.625" style="65" customWidth="1"/>
    <col min="13325" max="13325" width="16.125" style="65" customWidth="1"/>
    <col min="13326" max="13330" width="17.625" style="65" customWidth="1"/>
    <col min="13331" max="13331" width="19.75" style="65" customWidth="1"/>
    <col min="13332" max="13332" width="17.375" style="65" customWidth="1"/>
    <col min="13333" max="13333" width="12.875" style="65" customWidth="1"/>
    <col min="13334" max="13339" width="11.625" style="65" customWidth="1"/>
    <col min="13340" max="13568" width="9.125" style="65"/>
    <col min="13569" max="13569" width="3.625" style="65" customWidth="1"/>
    <col min="13570" max="13570" width="2.75" style="65" customWidth="1"/>
    <col min="13571" max="13571" width="15" style="65" customWidth="1"/>
    <col min="13572" max="13572" width="68.625" style="65" customWidth="1"/>
    <col min="13573" max="13573" width="23" style="65" customWidth="1"/>
    <col min="13574" max="13574" width="22.125" style="65" customWidth="1"/>
    <col min="13575" max="13575" width="22.375" style="65" customWidth="1"/>
    <col min="13576" max="13576" width="17.625" style="65" customWidth="1"/>
    <col min="13577" max="13577" width="20.75" style="65" customWidth="1"/>
    <col min="13578" max="13580" width="17.625" style="65" customWidth="1"/>
    <col min="13581" max="13581" width="16.125" style="65" customWidth="1"/>
    <col min="13582" max="13586" width="17.625" style="65" customWidth="1"/>
    <col min="13587" max="13587" width="19.75" style="65" customWidth="1"/>
    <col min="13588" max="13588" width="17.375" style="65" customWidth="1"/>
    <col min="13589" max="13589" width="12.875" style="65" customWidth="1"/>
    <col min="13590" max="13595" width="11.625" style="65" customWidth="1"/>
    <col min="13596" max="13824" width="9.125" style="65"/>
    <col min="13825" max="13825" width="3.625" style="65" customWidth="1"/>
    <col min="13826" max="13826" width="2.75" style="65" customWidth="1"/>
    <col min="13827" max="13827" width="15" style="65" customWidth="1"/>
    <col min="13828" max="13828" width="68.625" style="65" customWidth="1"/>
    <col min="13829" max="13829" width="23" style="65" customWidth="1"/>
    <col min="13830" max="13830" width="22.125" style="65" customWidth="1"/>
    <col min="13831" max="13831" width="22.375" style="65" customWidth="1"/>
    <col min="13832" max="13832" width="17.625" style="65" customWidth="1"/>
    <col min="13833" max="13833" width="20.75" style="65" customWidth="1"/>
    <col min="13834" max="13836" width="17.625" style="65" customWidth="1"/>
    <col min="13837" max="13837" width="16.125" style="65" customWidth="1"/>
    <col min="13838" max="13842" width="17.625" style="65" customWidth="1"/>
    <col min="13843" max="13843" width="19.75" style="65" customWidth="1"/>
    <col min="13844" max="13844" width="17.375" style="65" customWidth="1"/>
    <col min="13845" max="13845" width="12.875" style="65" customWidth="1"/>
    <col min="13846" max="13851" width="11.625" style="65" customWidth="1"/>
    <col min="13852" max="14080" width="9.125" style="65"/>
    <col min="14081" max="14081" width="3.625" style="65" customWidth="1"/>
    <col min="14082" max="14082" width="2.75" style="65" customWidth="1"/>
    <col min="14083" max="14083" width="15" style="65" customWidth="1"/>
    <col min="14084" max="14084" width="68.625" style="65" customWidth="1"/>
    <col min="14085" max="14085" width="23" style="65" customWidth="1"/>
    <col min="14086" max="14086" width="22.125" style="65" customWidth="1"/>
    <col min="14087" max="14087" width="22.375" style="65" customWidth="1"/>
    <col min="14088" max="14088" width="17.625" style="65" customWidth="1"/>
    <col min="14089" max="14089" width="20.75" style="65" customWidth="1"/>
    <col min="14090" max="14092" width="17.625" style="65" customWidth="1"/>
    <col min="14093" max="14093" width="16.125" style="65" customWidth="1"/>
    <col min="14094" max="14098" width="17.625" style="65" customWidth="1"/>
    <col min="14099" max="14099" width="19.75" style="65" customWidth="1"/>
    <col min="14100" max="14100" width="17.375" style="65" customWidth="1"/>
    <col min="14101" max="14101" width="12.875" style="65" customWidth="1"/>
    <col min="14102" max="14107" width="11.625" style="65" customWidth="1"/>
    <col min="14108" max="14336" width="9.125" style="65"/>
    <col min="14337" max="14337" width="3.625" style="65" customWidth="1"/>
    <col min="14338" max="14338" width="2.75" style="65" customWidth="1"/>
    <col min="14339" max="14339" width="15" style="65" customWidth="1"/>
    <col min="14340" max="14340" width="68.625" style="65" customWidth="1"/>
    <col min="14341" max="14341" width="23" style="65" customWidth="1"/>
    <col min="14342" max="14342" width="22.125" style="65" customWidth="1"/>
    <col min="14343" max="14343" width="22.375" style="65" customWidth="1"/>
    <col min="14344" max="14344" width="17.625" style="65" customWidth="1"/>
    <col min="14345" max="14345" width="20.75" style="65" customWidth="1"/>
    <col min="14346" max="14348" width="17.625" style="65" customWidth="1"/>
    <col min="14349" max="14349" width="16.125" style="65" customWidth="1"/>
    <col min="14350" max="14354" width="17.625" style="65" customWidth="1"/>
    <col min="14355" max="14355" width="19.75" style="65" customWidth="1"/>
    <col min="14356" max="14356" width="17.375" style="65" customWidth="1"/>
    <col min="14357" max="14357" width="12.875" style="65" customWidth="1"/>
    <col min="14358" max="14363" width="11.625" style="65" customWidth="1"/>
    <col min="14364" max="14592" width="9.125" style="65"/>
    <col min="14593" max="14593" width="3.625" style="65" customWidth="1"/>
    <col min="14594" max="14594" width="2.75" style="65" customWidth="1"/>
    <col min="14595" max="14595" width="15" style="65" customWidth="1"/>
    <col min="14596" max="14596" width="68.625" style="65" customWidth="1"/>
    <col min="14597" max="14597" width="23" style="65" customWidth="1"/>
    <col min="14598" max="14598" width="22.125" style="65" customWidth="1"/>
    <col min="14599" max="14599" width="22.375" style="65" customWidth="1"/>
    <col min="14600" max="14600" width="17.625" style="65" customWidth="1"/>
    <col min="14601" max="14601" width="20.75" style="65" customWidth="1"/>
    <col min="14602" max="14604" width="17.625" style="65" customWidth="1"/>
    <col min="14605" max="14605" width="16.125" style="65" customWidth="1"/>
    <col min="14606" max="14610" width="17.625" style="65" customWidth="1"/>
    <col min="14611" max="14611" width="19.75" style="65" customWidth="1"/>
    <col min="14612" max="14612" width="17.375" style="65" customWidth="1"/>
    <col min="14613" max="14613" width="12.875" style="65" customWidth="1"/>
    <col min="14614" max="14619" width="11.625" style="65" customWidth="1"/>
    <col min="14620" max="14848" width="9.125" style="65"/>
    <col min="14849" max="14849" width="3.625" style="65" customWidth="1"/>
    <col min="14850" max="14850" width="2.75" style="65" customWidth="1"/>
    <col min="14851" max="14851" width="15" style="65" customWidth="1"/>
    <col min="14852" max="14852" width="68.625" style="65" customWidth="1"/>
    <col min="14853" max="14853" width="23" style="65" customWidth="1"/>
    <col min="14854" max="14854" width="22.125" style="65" customWidth="1"/>
    <col min="14855" max="14855" width="22.375" style="65" customWidth="1"/>
    <col min="14856" max="14856" width="17.625" style="65" customWidth="1"/>
    <col min="14857" max="14857" width="20.75" style="65" customWidth="1"/>
    <col min="14858" max="14860" width="17.625" style="65" customWidth="1"/>
    <col min="14861" max="14861" width="16.125" style="65" customWidth="1"/>
    <col min="14862" max="14866" width="17.625" style="65" customWidth="1"/>
    <col min="14867" max="14867" width="19.75" style="65" customWidth="1"/>
    <col min="14868" max="14868" width="17.375" style="65" customWidth="1"/>
    <col min="14869" max="14869" width="12.875" style="65" customWidth="1"/>
    <col min="14870" max="14875" width="11.625" style="65" customWidth="1"/>
    <col min="14876" max="15104" width="9.125" style="65"/>
    <col min="15105" max="15105" width="3.625" style="65" customWidth="1"/>
    <col min="15106" max="15106" width="2.75" style="65" customWidth="1"/>
    <col min="15107" max="15107" width="15" style="65" customWidth="1"/>
    <col min="15108" max="15108" width="68.625" style="65" customWidth="1"/>
    <col min="15109" max="15109" width="23" style="65" customWidth="1"/>
    <col min="15110" max="15110" width="22.125" style="65" customWidth="1"/>
    <col min="15111" max="15111" width="22.375" style="65" customWidth="1"/>
    <col min="15112" max="15112" width="17.625" style="65" customWidth="1"/>
    <col min="15113" max="15113" width="20.75" style="65" customWidth="1"/>
    <col min="15114" max="15116" width="17.625" style="65" customWidth="1"/>
    <col min="15117" max="15117" width="16.125" style="65" customWidth="1"/>
    <col min="15118" max="15122" width="17.625" style="65" customWidth="1"/>
    <col min="15123" max="15123" width="19.75" style="65" customWidth="1"/>
    <col min="15124" max="15124" width="17.375" style="65" customWidth="1"/>
    <col min="15125" max="15125" width="12.875" style="65" customWidth="1"/>
    <col min="15126" max="15131" width="11.625" style="65" customWidth="1"/>
    <col min="15132" max="15360" width="9.125" style="65"/>
    <col min="15361" max="15361" width="3.625" style="65" customWidth="1"/>
    <col min="15362" max="15362" width="2.75" style="65" customWidth="1"/>
    <col min="15363" max="15363" width="15" style="65" customWidth="1"/>
    <col min="15364" max="15364" width="68.625" style="65" customWidth="1"/>
    <col min="15365" max="15365" width="23" style="65" customWidth="1"/>
    <col min="15366" max="15366" width="22.125" style="65" customWidth="1"/>
    <col min="15367" max="15367" width="22.375" style="65" customWidth="1"/>
    <col min="15368" max="15368" width="17.625" style="65" customWidth="1"/>
    <col min="15369" max="15369" width="20.75" style="65" customWidth="1"/>
    <col min="15370" max="15372" width="17.625" style="65" customWidth="1"/>
    <col min="15373" max="15373" width="16.125" style="65" customWidth="1"/>
    <col min="15374" max="15378" width="17.625" style="65" customWidth="1"/>
    <col min="15379" max="15379" width="19.75" style="65" customWidth="1"/>
    <col min="15380" max="15380" width="17.375" style="65" customWidth="1"/>
    <col min="15381" max="15381" width="12.875" style="65" customWidth="1"/>
    <col min="15382" max="15387" width="11.625" style="65" customWidth="1"/>
    <col min="15388" max="15616" width="9.125" style="65"/>
    <col min="15617" max="15617" width="3.625" style="65" customWidth="1"/>
    <col min="15618" max="15618" width="2.75" style="65" customWidth="1"/>
    <col min="15619" max="15619" width="15" style="65" customWidth="1"/>
    <col min="15620" max="15620" width="68.625" style="65" customWidth="1"/>
    <col min="15621" max="15621" width="23" style="65" customWidth="1"/>
    <col min="15622" max="15622" width="22.125" style="65" customWidth="1"/>
    <col min="15623" max="15623" width="22.375" style="65" customWidth="1"/>
    <col min="15624" max="15624" width="17.625" style="65" customWidth="1"/>
    <col min="15625" max="15625" width="20.75" style="65" customWidth="1"/>
    <col min="15626" max="15628" width="17.625" style="65" customWidth="1"/>
    <col min="15629" max="15629" width="16.125" style="65" customWidth="1"/>
    <col min="15630" max="15634" width="17.625" style="65" customWidth="1"/>
    <col min="15635" max="15635" width="19.75" style="65" customWidth="1"/>
    <col min="15636" max="15636" width="17.375" style="65" customWidth="1"/>
    <col min="15637" max="15637" width="12.875" style="65" customWidth="1"/>
    <col min="15638" max="15643" width="11.625" style="65" customWidth="1"/>
    <col min="15644" max="15872" width="9.125" style="65"/>
    <col min="15873" max="15873" width="3.625" style="65" customWidth="1"/>
    <col min="15874" max="15874" width="2.75" style="65" customWidth="1"/>
    <col min="15875" max="15875" width="15" style="65" customWidth="1"/>
    <col min="15876" max="15876" width="68.625" style="65" customWidth="1"/>
    <col min="15877" max="15877" width="23" style="65" customWidth="1"/>
    <col min="15878" max="15878" width="22.125" style="65" customWidth="1"/>
    <col min="15879" max="15879" width="22.375" style="65" customWidth="1"/>
    <col min="15880" max="15880" width="17.625" style="65" customWidth="1"/>
    <col min="15881" max="15881" width="20.75" style="65" customWidth="1"/>
    <col min="15882" max="15884" width="17.625" style="65" customWidth="1"/>
    <col min="15885" max="15885" width="16.125" style="65" customWidth="1"/>
    <col min="15886" max="15890" width="17.625" style="65" customWidth="1"/>
    <col min="15891" max="15891" width="19.75" style="65" customWidth="1"/>
    <col min="15892" max="15892" width="17.375" style="65" customWidth="1"/>
    <col min="15893" max="15893" width="12.875" style="65" customWidth="1"/>
    <col min="15894" max="15899" width="11.625" style="65" customWidth="1"/>
    <col min="15900" max="16128" width="9.125" style="65"/>
    <col min="16129" max="16129" width="3.625" style="65" customWidth="1"/>
    <col min="16130" max="16130" width="2.75" style="65" customWidth="1"/>
    <col min="16131" max="16131" width="15" style="65" customWidth="1"/>
    <col min="16132" max="16132" width="68.625" style="65" customWidth="1"/>
    <col min="16133" max="16133" width="23" style="65" customWidth="1"/>
    <col min="16134" max="16134" width="22.125" style="65" customWidth="1"/>
    <col min="16135" max="16135" width="22.375" style="65" customWidth="1"/>
    <col min="16136" max="16136" width="17.625" style="65" customWidth="1"/>
    <col min="16137" max="16137" width="20.75" style="65" customWidth="1"/>
    <col min="16138" max="16140" width="17.625" style="65" customWidth="1"/>
    <col min="16141" max="16141" width="16.125" style="65" customWidth="1"/>
    <col min="16142" max="16146" width="17.625" style="65" customWidth="1"/>
    <col min="16147" max="16147" width="19.75" style="65" customWidth="1"/>
    <col min="16148" max="16148" width="17.375" style="65" customWidth="1"/>
    <col min="16149" max="16149" width="12.875" style="65" customWidth="1"/>
    <col min="16150" max="16155" width="11.625" style="65" customWidth="1"/>
    <col min="16156" max="16384" width="9.125" style="65"/>
  </cols>
  <sheetData>
    <row r="2" spans="1:34" s="61" customFormat="1" ht="33" customHeight="1">
      <c r="A2" s="59"/>
      <c r="B2" s="59"/>
      <c r="C2" s="443"/>
      <c r="D2" s="444"/>
      <c r="E2" s="182"/>
      <c r="F2" s="182"/>
      <c r="G2" s="182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445" t="s">
        <v>327</v>
      </c>
      <c r="S2" s="446"/>
      <c r="T2" s="60"/>
      <c r="U2" s="60"/>
      <c r="V2" s="60"/>
    </row>
    <row r="3" spans="1:34" s="61" customFormat="1" ht="33" customHeight="1">
      <c r="A3" s="59"/>
      <c r="B3" s="59"/>
      <c r="C3" s="451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184"/>
      <c r="P3" s="184"/>
      <c r="Q3" s="184"/>
      <c r="R3" s="185"/>
      <c r="S3" s="186"/>
      <c r="T3" s="60"/>
      <c r="U3" s="60"/>
      <c r="V3" s="60"/>
    </row>
    <row r="4" spans="1:34" s="61" customFormat="1">
      <c r="A4" s="59"/>
      <c r="B4" s="59"/>
      <c r="C4" s="187"/>
      <c r="D4" s="188"/>
      <c r="E4" s="340"/>
      <c r="F4" s="340"/>
      <c r="G4" s="442">
        <f>F7-H4</f>
        <v>0</v>
      </c>
      <c r="H4" s="338">
        <v>10280000</v>
      </c>
      <c r="I4" s="338">
        <v>573132.32999999996</v>
      </c>
      <c r="J4" s="338">
        <v>687892.96</v>
      </c>
      <c r="K4" s="338"/>
      <c r="L4" s="189"/>
      <c r="M4" s="188"/>
      <c r="N4" s="189"/>
      <c r="O4" s="189"/>
      <c r="P4" s="189"/>
      <c r="Q4" s="189"/>
      <c r="R4" s="189"/>
      <c r="S4" s="190" t="s">
        <v>5</v>
      </c>
      <c r="T4" s="60"/>
      <c r="U4" s="60"/>
      <c r="V4" s="60"/>
    </row>
    <row r="5" spans="1:34" s="61" customFormat="1" ht="34.5" customHeight="1">
      <c r="A5" s="59"/>
      <c r="B5" s="59"/>
      <c r="C5" s="447" t="s">
        <v>1</v>
      </c>
      <c r="D5" s="448" t="s">
        <v>47</v>
      </c>
      <c r="E5" s="447" t="s">
        <v>319</v>
      </c>
      <c r="F5" s="447" t="s">
        <v>320</v>
      </c>
      <c r="G5" s="447" t="s">
        <v>321</v>
      </c>
      <c r="H5" s="449" t="s">
        <v>322</v>
      </c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50"/>
      <c r="T5" s="281"/>
      <c r="U5" s="60"/>
      <c r="V5" s="60"/>
    </row>
    <row r="6" spans="1:34" ht="24.75" customHeight="1">
      <c r="C6" s="447"/>
      <c r="D6" s="448"/>
      <c r="E6" s="448"/>
      <c r="F6" s="448"/>
      <c r="G6" s="448"/>
      <c r="H6" s="63" t="s">
        <v>18</v>
      </c>
      <c r="I6" s="165" t="s">
        <v>19</v>
      </c>
      <c r="J6" s="165" t="s">
        <v>20</v>
      </c>
      <c r="K6" s="165" t="s">
        <v>21</v>
      </c>
      <c r="L6" s="165" t="s">
        <v>22</v>
      </c>
      <c r="M6" s="165" t="s">
        <v>23</v>
      </c>
      <c r="N6" s="165" t="s">
        <v>24</v>
      </c>
      <c r="O6" s="165" t="s">
        <v>25</v>
      </c>
      <c r="P6" s="277" t="s">
        <v>26</v>
      </c>
      <c r="Q6" s="277" t="s">
        <v>27</v>
      </c>
      <c r="R6" s="277" t="s">
        <v>28</v>
      </c>
      <c r="S6" s="277" t="s">
        <v>29</v>
      </c>
    </row>
    <row r="7" spans="1:34" ht="39.75" customHeight="1">
      <c r="A7" s="66" t="s">
        <v>79</v>
      </c>
      <c r="B7" s="66" t="str">
        <f>IF(OR(H7&lt;&gt;0,I7&lt;&gt;0,K7&lt;&gt;0,L7&lt;&gt;0,M7&lt;&gt;0,N7&lt;&gt;0),"a","b")</f>
        <v>a</v>
      </c>
      <c r="C7" s="67"/>
      <c r="D7" s="68" t="s">
        <v>80</v>
      </c>
      <c r="E7" s="69">
        <f>E10+E142+E205+E223</f>
        <v>10400000</v>
      </c>
      <c r="F7" s="69">
        <f>F10+F142+F205+F223</f>
        <v>10280000</v>
      </c>
      <c r="G7" s="69">
        <f>G10+G142+G205+G223</f>
        <v>1733473.47</v>
      </c>
      <c r="H7" s="69">
        <f t="shared" ref="H7:P7" si="0">H10+H142+H205+H223</f>
        <v>472448.18</v>
      </c>
      <c r="I7" s="69">
        <f t="shared" si="0"/>
        <v>573132.33000000007</v>
      </c>
      <c r="J7" s="69">
        <f t="shared" si="0"/>
        <v>687892.96</v>
      </c>
      <c r="K7" s="69">
        <f t="shared" si="0"/>
        <v>0</v>
      </c>
      <c r="L7" s="69">
        <f t="shared" si="0"/>
        <v>0</v>
      </c>
      <c r="M7" s="69">
        <f t="shared" si="0"/>
        <v>0</v>
      </c>
      <c r="N7" s="69">
        <f t="shared" si="0"/>
        <v>0</v>
      </c>
      <c r="O7" s="69">
        <f t="shared" si="0"/>
        <v>0</v>
      </c>
      <c r="P7" s="69">
        <f t="shared" si="0"/>
        <v>0</v>
      </c>
      <c r="Q7" s="69">
        <f t="shared" ref="Q7:S7" si="1">Q10+Q142+Q205+Q223</f>
        <v>0</v>
      </c>
      <c r="R7" s="69">
        <f t="shared" si="1"/>
        <v>0</v>
      </c>
      <c r="S7" s="69">
        <f t="shared" si="1"/>
        <v>0</v>
      </c>
      <c r="U7" s="70"/>
      <c r="V7" s="70"/>
      <c r="W7" s="71"/>
      <c r="X7" s="71"/>
      <c r="Y7" s="71"/>
      <c r="Z7" s="71"/>
      <c r="AA7" s="71"/>
      <c r="AB7" s="72"/>
      <c r="AC7" s="72"/>
      <c r="AD7" s="72"/>
      <c r="AE7" s="72"/>
      <c r="AF7" s="72"/>
      <c r="AG7" s="72"/>
      <c r="AH7" s="72"/>
    </row>
    <row r="8" spans="1:34" s="80" customFormat="1" ht="31.5" customHeight="1">
      <c r="A8" s="73" t="s">
        <v>79</v>
      </c>
      <c r="B8" s="74" t="str">
        <f t="shared" ref="B8:B71" si="2">IF(OR(H8&lt;&gt;0,I8&lt;&gt;0,K8&lt;&gt;0,L8&lt;&gt;0,M8&lt;&gt;0,N8&lt;&gt;0),"a","b")</f>
        <v>b</v>
      </c>
      <c r="C8" s="75"/>
      <c r="D8" s="76" t="s">
        <v>81</v>
      </c>
      <c r="E8" s="77"/>
      <c r="F8" s="77"/>
      <c r="G8" s="78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9"/>
      <c r="U8" s="79"/>
      <c r="V8" s="79"/>
    </row>
    <row r="9" spans="1:34" s="80" customFormat="1" ht="18" customHeight="1">
      <c r="A9" s="73"/>
      <c r="B9" s="74" t="str">
        <f t="shared" si="2"/>
        <v>b</v>
      </c>
      <c r="C9" s="75"/>
      <c r="D9" s="76" t="s">
        <v>82</v>
      </c>
      <c r="E9" s="77"/>
      <c r="F9" s="77"/>
      <c r="G9" s="78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9"/>
      <c r="U9" s="79"/>
      <c r="V9" s="79"/>
    </row>
    <row r="10" spans="1:34" s="86" customFormat="1">
      <c r="A10" s="81" t="s">
        <v>79</v>
      </c>
      <c r="B10" s="66" t="str">
        <f t="shared" si="2"/>
        <v>a</v>
      </c>
      <c r="C10" s="82"/>
      <c r="D10" s="83" t="s">
        <v>59</v>
      </c>
      <c r="E10" s="84">
        <f>E11+E22+E90+E98+E99+E109+E119</f>
        <v>10362000</v>
      </c>
      <c r="F10" s="84">
        <f t="shared" ref="F10:S10" si="3">F11+F22+F90+F98+F99+F109+F119</f>
        <v>10242000</v>
      </c>
      <c r="G10" s="84">
        <f>G11+G22+G90+G98+G99+G109+G119</f>
        <v>1733473.47</v>
      </c>
      <c r="H10" s="166">
        <f t="shared" ref="H10:P10" si="4">H11+H22+H90+H98+H99+H109+H119</f>
        <v>472448.18</v>
      </c>
      <c r="I10" s="166">
        <f t="shared" si="4"/>
        <v>573132.33000000007</v>
      </c>
      <c r="J10" s="166">
        <f t="shared" si="4"/>
        <v>687892.96</v>
      </c>
      <c r="K10" s="166">
        <f t="shared" si="4"/>
        <v>0</v>
      </c>
      <c r="L10" s="166">
        <f t="shared" si="4"/>
        <v>0</v>
      </c>
      <c r="M10" s="166">
        <f t="shared" si="4"/>
        <v>0</v>
      </c>
      <c r="N10" s="166">
        <f t="shared" si="4"/>
        <v>0</v>
      </c>
      <c r="O10" s="166">
        <f t="shared" si="4"/>
        <v>0</v>
      </c>
      <c r="P10" s="166">
        <f t="shared" si="4"/>
        <v>0</v>
      </c>
      <c r="Q10" s="166">
        <f t="shared" si="3"/>
        <v>0</v>
      </c>
      <c r="R10" s="166">
        <f t="shared" si="3"/>
        <v>0</v>
      </c>
      <c r="S10" s="166">
        <f t="shared" si="3"/>
        <v>0</v>
      </c>
      <c r="T10" s="85"/>
      <c r="U10" s="85"/>
      <c r="V10" s="85"/>
    </row>
    <row r="11" spans="1:34">
      <c r="A11" s="66" t="s">
        <v>79</v>
      </c>
      <c r="B11" s="66" t="str">
        <f t="shared" si="2"/>
        <v>a</v>
      </c>
      <c r="C11" s="87"/>
      <c r="D11" s="341" t="s">
        <v>60</v>
      </c>
      <c r="E11" s="89">
        <v>3150000</v>
      </c>
      <c r="F11" s="89">
        <v>3150000</v>
      </c>
      <c r="G11" s="89">
        <f>G12+G21</f>
        <v>724862.86</v>
      </c>
      <c r="H11" s="167">
        <f t="shared" ref="H11:P11" si="5">H12+H21</f>
        <v>242345</v>
      </c>
      <c r="I11" s="167">
        <f t="shared" si="5"/>
        <v>240800</v>
      </c>
      <c r="J11" s="167">
        <f t="shared" si="5"/>
        <v>241717.86</v>
      </c>
      <c r="K11" s="167">
        <f t="shared" si="5"/>
        <v>0</v>
      </c>
      <c r="L11" s="167">
        <f t="shared" si="5"/>
        <v>0</v>
      </c>
      <c r="M11" s="167">
        <f t="shared" si="5"/>
        <v>0</v>
      </c>
      <c r="N11" s="167">
        <f t="shared" si="5"/>
        <v>0</v>
      </c>
      <c r="O11" s="167">
        <f t="shared" si="5"/>
        <v>0</v>
      </c>
      <c r="P11" s="167">
        <f t="shared" si="5"/>
        <v>0</v>
      </c>
      <c r="Q11" s="167">
        <f t="shared" ref="Q11:S11" si="6">Q12+Q21</f>
        <v>0</v>
      </c>
      <c r="R11" s="167">
        <f t="shared" si="6"/>
        <v>0</v>
      </c>
      <c r="S11" s="167">
        <f t="shared" si="6"/>
        <v>0</v>
      </c>
    </row>
    <row r="12" spans="1:34">
      <c r="A12" s="66"/>
      <c r="B12" s="66" t="str">
        <f t="shared" si="2"/>
        <v>a</v>
      </c>
      <c r="C12" s="90"/>
      <c r="D12" s="91" t="s">
        <v>83</v>
      </c>
      <c r="E12" s="92">
        <f>E13+E20</f>
        <v>0</v>
      </c>
      <c r="F12" s="92">
        <f t="shared" ref="F12:S12" si="7">F13+F20</f>
        <v>0</v>
      </c>
      <c r="G12" s="92">
        <f>G13+G20</f>
        <v>724862.86</v>
      </c>
      <c r="H12" s="168">
        <f t="shared" ref="H12:P12" si="8">H13+H20</f>
        <v>242345</v>
      </c>
      <c r="I12" s="168">
        <f t="shared" si="8"/>
        <v>240800</v>
      </c>
      <c r="J12" s="168">
        <f t="shared" si="8"/>
        <v>241717.86</v>
      </c>
      <c r="K12" s="168">
        <f t="shared" si="8"/>
        <v>0</v>
      </c>
      <c r="L12" s="168">
        <f t="shared" si="8"/>
        <v>0</v>
      </c>
      <c r="M12" s="168">
        <f t="shared" si="8"/>
        <v>0</v>
      </c>
      <c r="N12" s="168">
        <f t="shared" si="8"/>
        <v>0</v>
      </c>
      <c r="O12" s="168">
        <f t="shared" si="8"/>
        <v>0</v>
      </c>
      <c r="P12" s="168">
        <f t="shared" si="8"/>
        <v>0</v>
      </c>
      <c r="Q12" s="168">
        <f t="shared" si="7"/>
        <v>0</v>
      </c>
      <c r="R12" s="168">
        <f t="shared" si="7"/>
        <v>0</v>
      </c>
      <c r="S12" s="168">
        <f t="shared" si="7"/>
        <v>0</v>
      </c>
    </row>
    <row r="13" spans="1:34" ht="21.75" customHeight="1">
      <c r="A13" s="66"/>
      <c r="B13" s="66" t="str">
        <f t="shared" si="2"/>
        <v>a</v>
      </c>
      <c r="C13" s="93"/>
      <c r="D13" s="94" t="s">
        <v>84</v>
      </c>
      <c r="E13" s="95">
        <f>SUM(E14:E19)</f>
        <v>0</v>
      </c>
      <c r="F13" s="95">
        <f t="shared" ref="F13:S13" si="9">SUM(F14:F19)</f>
        <v>0</v>
      </c>
      <c r="G13" s="95">
        <f>SUM(G14:G19)</f>
        <v>724862.86</v>
      </c>
      <c r="H13" s="169">
        <f t="shared" ref="H13:P13" si="10">SUM(H14:H19)</f>
        <v>242345</v>
      </c>
      <c r="I13" s="169">
        <f t="shared" si="10"/>
        <v>240800</v>
      </c>
      <c r="J13" s="169">
        <f t="shared" si="10"/>
        <v>241717.86</v>
      </c>
      <c r="K13" s="169">
        <f t="shared" si="10"/>
        <v>0</v>
      </c>
      <c r="L13" s="169">
        <f t="shared" si="10"/>
        <v>0</v>
      </c>
      <c r="M13" s="169">
        <f t="shared" si="10"/>
        <v>0</v>
      </c>
      <c r="N13" s="169">
        <f t="shared" si="10"/>
        <v>0</v>
      </c>
      <c r="O13" s="169">
        <f t="shared" si="10"/>
        <v>0</v>
      </c>
      <c r="P13" s="169">
        <f t="shared" si="10"/>
        <v>0</v>
      </c>
      <c r="Q13" s="169">
        <f t="shared" si="9"/>
        <v>0</v>
      </c>
      <c r="R13" s="169">
        <f t="shared" si="9"/>
        <v>0</v>
      </c>
      <c r="S13" s="169">
        <f t="shared" si="9"/>
        <v>0</v>
      </c>
    </row>
    <row r="14" spans="1:34">
      <c r="A14" s="66"/>
      <c r="B14" s="66" t="str">
        <f t="shared" si="2"/>
        <v>a</v>
      </c>
      <c r="C14" s="96"/>
      <c r="D14" s="97" t="s">
        <v>85</v>
      </c>
      <c r="E14" s="78"/>
      <c r="F14" s="78"/>
      <c r="G14" s="78">
        <f>SUM(H14:S14)</f>
        <v>724862.86</v>
      </c>
      <c r="H14" s="170">
        <v>242345</v>
      </c>
      <c r="I14" s="170">
        <v>240800</v>
      </c>
      <c r="J14" s="170">
        <v>241717.86</v>
      </c>
      <c r="K14" s="170"/>
      <c r="L14" s="170"/>
      <c r="M14" s="170"/>
      <c r="N14" s="170"/>
      <c r="O14" s="170"/>
      <c r="P14" s="170"/>
      <c r="Q14" s="170"/>
      <c r="R14" s="170"/>
      <c r="S14" s="170"/>
      <c r="W14" s="64"/>
      <c r="X14" s="64"/>
      <c r="Y14" s="64"/>
      <c r="Z14" s="64"/>
      <c r="AA14" s="64"/>
    </row>
    <row r="15" spans="1:34">
      <c r="A15" s="74"/>
      <c r="B15" s="74" t="str">
        <f t="shared" si="2"/>
        <v>b</v>
      </c>
      <c r="C15" s="96"/>
      <c r="D15" s="97" t="s">
        <v>86</v>
      </c>
      <c r="E15" s="78"/>
      <c r="F15" s="78"/>
      <c r="G15" s="78">
        <f t="shared" ref="G15:G78" si="11">SUM(H15:S15)</f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W15" s="64"/>
      <c r="X15" s="64"/>
      <c r="Y15" s="64"/>
      <c r="Z15" s="64"/>
      <c r="AA15" s="64"/>
    </row>
    <row r="16" spans="1:34">
      <c r="A16" s="66"/>
      <c r="B16" s="66" t="str">
        <f t="shared" si="2"/>
        <v>b</v>
      </c>
      <c r="C16" s="96"/>
      <c r="D16" s="97" t="s">
        <v>87</v>
      </c>
      <c r="E16" s="78"/>
      <c r="F16" s="78"/>
      <c r="G16" s="78">
        <f t="shared" si="11"/>
        <v>0</v>
      </c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W16" s="64"/>
      <c r="X16" s="64"/>
      <c r="Y16" s="64"/>
      <c r="Z16" s="64"/>
      <c r="AA16" s="64"/>
    </row>
    <row r="17" spans="1:34">
      <c r="A17" s="66"/>
      <c r="B17" s="66" t="str">
        <f t="shared" si="2"/>
        <v>b</v>
      </c>
      <c r="C17" s="96"/>
      <c r="D17" s="97" t="s">
        <v>88</v>
      </c>
      <c r="E17" s="78"/>
      <c r="F17" s="78"/>
      <c r="G17" s="78">
        <f t="shared" si="11"/>
        <v>0</v>
      </c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W17" s="64"/>
      <c r="X17" s="64"/>
      <c r="Y17" s="64"/>
      <c r="Z17" s="64"/>
      <c r="AA17" s="64"/>
    </row>
    <row r="18" spans="1:34">
      <c r="A18" s="74"/>
      <c r="B18" s="74" t="str">
        <f t="shared" si="2"/>
        <v>b</v>
      </c>
      <c r="C18" s="96"/>
      <c r="D18" s="97" t="s">
        <v>89</v>
      </c>
      <c r="E18" s="78"/>
      <c r="F18" s="78"/>
      <c r="G18" s="78">
        <f t="shared" si="11"/>
        <v>0</v>
      </c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</row>
    <row r="19" spans="1:34">
      <c r="A19" s="74"/>
      <c r="B19" s="74" t="str">
        <f t="shared" si="2"/>
        <v>b</v>
      </c>
      <c r="C19" s="96"/>
      <c r="D19" s="97" t="s">
        <v>90</v>
      </c>
      <c r="E19" s="78"/>
      <c r="F19" s="78"/>
      <c r="G19" s="78">
        <f t="shared" si="11"/>
        <v>0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</row>
    <row r="20" spans="1:34">
      <c r="A20" s="74"/>
      <c r="B20" s="74" t="str">
        <f t="shared" si="2"/>
        <v>b</v>
      </c>
      <c r="C20" s="93"/>
      <c r="D20" s="94" t="s">
        <v>91</v>
      </c>
      <c r="E20" s="98"/>
      <c r="F20" s="98"/>
      <c r="G20" s="78">
        <f t="shared" si="11"/>
        <v>0</v>
      </c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</row>
    <row r="21" spans="1:34">
      <c r="A21" s="74"/>
      <c r="B21" s="74" t="str">
        <f t="shared" si="2"/>
        <v>b</v>
      </c>
      <c r="C21" s="90"/>
      <c r="D21" s="91" t="s">
        <v>92</v>
      </c>
      <c r="E21" s="99"/>
      <c r="F21" s="99"/>
      <c r="G21" s="78">
        <f t="shared" si="11"/>
        <v>0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</row>
    <row r="22" spans="1:34">
      <c r="A22" s="66" t="s">
        <v>79</v>
      </c>
      <c r="B22" s="66" t="str">
        <f t="shared" si="2"/>
        <v>a</v>
      </c>
      <c r="C22" s="87"/>
      <c r="D22" s="341" t="s">
        <v>61</v>
      </c>
      <c r="E22" s="89">
        <v>7051000</v>
      </c>
      <c r="F22" s="89">
        <f>7051000-120000</f>
        <v>6931000</v>
      </c>
      <c r="G22" s="89">
        <f>G23+G24+G27+G63+G64+G65+G66+G67+G74+G75</f>
        <v>999808.55999999994</v>
      </c>
      <c r="H22" s="167">
        <f t="shared" ref="H22:P22" si="12">H23+H24+H27+H63+H64+H65+H66+H67+H74+H75</f>
        <v>228498.48</v>
      </c>
      <c r="I22" s="167">
        <f t="shared" si="12"/>
        <v>327539.57000000007</v>
      </c>
      <c r="J22" s="167">
        <f t="shared" si="12"/>
        <v>443770.51</v>
      </c>
      <c r="K22" s="167">
        <f t="shared" si="12"/>
        <v>0</v>
      </c>
      <c r="L22" s="167">
        <f t="shared" si="12"/>
        <v>0</v>
      </c>
      <c r="M22" s="167">
        <f t="shared" si="12"/>
        <v>0</v>
      </c>
      <c r="N22" s="167">
        <f t="shared" si="12"/>
        <v>0</v>
      </c>
      <c r="O22" s="167">
        <f t="shared" si="12"/>
        <v>0</v>
      </c>
      <c r="P22" s="167">
        <f t="shared" si="12"/>
        <v>0</v>
      </c>
      <c r="Q22" s="167">
        <f t="shared" ref="Q22:S22" si="13">Q23+Q24+Q27+Q63+Q64+Q65+Q66+Q67+Q74+Q75</f>
        <v>0</v>
      </c>
      <c r="R22" s="167">
        <f t="shared" si="13"/>
        <v>0</v>
      </c>
      <c r="S22" s="167">
        <f t="shared" si="13"/>
        <v>0</v>
      </c>
      <c r="U22" s="282"/>
    </row>
    <row r="23" spans="1:34">
      <c r="A23" s="66"/>
      <c r="B23" s="66" t="str">
        <f t="shared" si="2"/>
        <v>a</v>
      </c>
      <c r="C23" s="90"/>
      <c r="D23" s="91" t="s">
        <v>93</v>
      </c>
      <c r="E23" s="99"/>
      <c r="F23" s="99"/>
      <c r="G23" s="78">
        <f t="shared" si="11"/>
        <v>117405</v>
      </c>
      <c r="H23" s="171">
        <v>37550</v>
      </c>
      <c r="I23" s="171">
        <v>40455</v>
      </c>
      <c r="J23" s="171">
        <v>39400</v>
      </c>
      <c r="K23" s="171"/>
      <c r="L23" s="171"/>
      <c r="M23" s="171"/>
      <c r="N23" s="171"/>
      <c r="O23" s="171"/>
      <c r="P23" s="171"/>
      <c r="Q23" s="171"/>
      <c r="R23" s="171"/>
      <c r="S23" s="171"/>
    </row>
    <row r="24" spans="1:34">
      <c r="A24" s="66"/>
      <c r="B24" s="66" t="str">
        <f t="shared" si="2"/>
        <v>a</v>
      </c>
      <c r="C24" s="90"/>
      <c r="D24" s="91" t="s">
        <v>94</v>
      </c>
      <c r="E24" s="92">
        <f>SUM(E25:E26)</f>
        <v>0</v>
      </c>
      <c r="F24" s="92">
        <f t="shared" ref="F24:S24" si="14">SUM(F25:F26)</f>
        <v>0</v>
      </c>
      <c r="G24" s="92">
        <f>SUM(G25:G26)</f>
        <v>7279</v>
      </c>
      <c r="H24" s="171">
        <f t="shared" ref="H24:P24" si="15">SUM(H25:H26)</f>
        <v>955</v>
      </c>
      <c r="I24" s="171">
        <f t="shared" si="15"/>
        <v>1880</v>
      </c>
      <c r="J24" s="171">
        <f t="shared" si="15"/>
        <v>4444</v>
      </c>
      <c r="K24" s="171">
        <f t="shared" si="15"/>
        <v>0</v>
      </c>
      <c r="L24" s="171">
        <f t="shared" si="15"/>
        <v>0</v>
      </c>
      <c r="M24" s="171">
        <f t="shared" si="15"/>
        <v>0</v>
      </c>
      <c r="N24" s="171">
        <f t="shared" si="15"/>
        <v>0</v>
      </c>
      <c r="O24" s="171">
        <f t="shared" si="15"/>
        <v>0</v>
      </c>
      <c r="P24" s="171">
        <f t="shared" si="15"/>
        <v>0</v>
      </c>
      <c r="Q24" s="171">
        <f t="shared" si="14"/>
        <v>0</v>
      </c>
      <c r="R24" s="171">
        <f t="shared" si="14"/>
        <v>0</v>
      </c>
      <c r="S24" s="171">
        <f t="shared" si="14"/>
        <v>0</v>
      </c>
    </row>
    <row r="25" spans="1:34" s="64" customFormat="1">
      <c r="A25" s="66"/>
      <c r="B25" s="66" t="str">
        <f t="shared" si="2"/>
        <v>a</v>
      </c>
      <c r="C25" s="93"/>
      <c r="D25" s="94" t="s">
        <v>95</v>
      </c>
      <c r="E25" s="98"/>
      <c r="F25" s="98"/>
      <c r="G25" s="78">
        <f t="shared" si="11"/>
        <v>7279</v>
      </c>
      <c r="H25" s="169">
        <v>955</v>
      </c>
      <c r="I25" s="169">
        <v>1880</v>
      </c>
      <c r="J25" s="169">
        <v>4444</v>
      </c>
      <c r="K25" s="169"/>
      <c r="L25" s="169"/>
      <c r="M25" s="169"/>
      <c r="N25" s="169"/>
      <c r="O25" s="169"/>
      <c r="P25" s="169"/>
      <c r="Q25" s="169"/>
      <c r="R25" s="169"/>
      <c r="S25" s="169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spans="1:34" s="64" customFormat="1">
      <c r="A26" s="66"/>
      <c r="B26" s="66" t="str">
        <f t="shared" si="2"/>
        <v>b</v>
      </c>
      <c r="C26" s="93"/>
      <c r="D26" s="94" t="s">
        <v>96</v>
      </c>
      <c r="E26" s="98"/>
      <c r="F26" s="98"/>
      <c r="G26" s="78">
        <f t="shared" si="11"/>
        <v>0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spans="1:34" s="64" customFormat="1">
      <c r="A27" s="66"/>
      <c r="B27" s="66" t="str">
        <f t="shared" si="2"/>
        <v>a</v>
      </c>
      <c r="C27" s="90"/>
      <c r="D27" s="91" t="s">
        <v>97</v>
      </c>
      <c r="E27" s="92">
        <f>E28+E29+E30+E31+E43+E47+E48+E49+E50+E51+E52+E53+E61+E62</f>
        <v>0</v>
      </c>
      <c r="F27" s="92">
        <f t="shared" ref="F27:S27" si="16">F28+F29+F30+F31+F43+F47+F48+F49+F50+F51+F52+F53+F61+F62</f>
        <v>0</v>
      </c>
      <c r="G27" s="92">
        <f>G28+G29+G30+G31+G43+G47+G48+G49+G50+G51+G52+G53+G61+G62</f>
        <v>706753.65999999992</v>
      </c>
      <c r="H27" s="171">
        <f>H28+H29+H30+H31+H43+H47+H48+H49+H50+H51+H52+H53+H61+H62</f>
        <v>174745.13</v>
      </c>
      <c r="I27" s="171">
        <f>I28+I29+I30+I31+I43+I47+I48+I49+I50+I51+I52+I53+I61+I62</f>
        <v>254416.52</v>
      </c>
      <c r="J27" s="171">
        <f t="shared" ref="J27:P27" si="17">J28+J29+J30+J31+J43+J47+J48+J49+J50+J51+J52+J53+J61+J62</f>
        <v>277592.01</v>
      </c>
      <c r="K27" s="171">
        <f t="shared" si="17"/>
        <v>0</v>
      </c>
      <c r="L27" s="171">
        <f t="shared" si="17"/>
        <v>0</v>
      </c>
      <c r="M27" s="171">
        <f t="shared" si="17"/>
        <v>0</v>
      </c>
      <c r="N27" s="171">
        <f t="shared" si="17"/>
        <v>0</v>
      </c>
      <c r="O27" s="171">
        <f t="shared" si="17"/>
        <v>0</v>
      </c>
      <c r="P27" s="171">
        <f t="shared" si="17"/>
        <v>0</v>
      </c>
      <c r="Q27" s="171">
        <f t="shared" si="16"/>
        <v>0</v>
      </c>
      <c r="R27" s="171">
        <f t="shared" si="16"/>
        <v>0</v>
      </c>
      <c r="S27" s="171">
        <f t="shared" si="16"/>
        <v>0</v>
      </c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spans="1:34" s="64" customFormat="1" ht="54">
      <c r="A28" s="66"/>
      <c r="B28" s="66" t="str">
        <f t="shared" si="2"/>
        <v>b</v>
      </c>
      <c r="C28" s="93"/>
      <c r="D28" s="94" t="s">
        <v>98</v>
      </c>
      <c r="E28" s="98"/>
      <c r="F28" s="98"/>
      <c r="G28" s="78">
        <f t="shared" si="11"/>
        <v>0</v>
      </c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spans="1:34" s="64" customFormat="1" ht="36">
      <c r="A29" s="74"/>
      <c r="B29" s="74" t="str">
        <f t="shared" si="2"/>
        <v>b</v>
      </c>
      <c r="C29" s="93"/>
      <c r="D29" s="94" t="s">
        <v>99</v>
      </c>
      <c r="E29" s="98"/>
      <c r="F29" s="98"/>
      <c r="G29" s="78">
        <f t="shared" si="11"/>
        <v>0</v>
      </c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spans="1:34" s="64" customFormat="1" ht="72" customHeight="1">
      <c r="A30" s="66"/>
      <c r="B30" s="66" t="str">
        <f t="shared" si="2"/>
        <v>a</v>
      </c>
      <c r="C30" s="93"/>
      <c r="D30" s="94" t="s">
        <v>100</v>
      </c>
      <c r="E30" s="98"/>
      <c r="F30" s="98"/>
      <c r="G30" s="78">
        <f t="shared" si="11"/>
        <v>280</v>
      </c>
      <c r="H30" s="169"/>
      <c r="I30" s="169">
        <v>140</v>
      </c>
      <c r="J30" s="169">
        <v>140</v>
      </c>
      <c r="K30" s="169"/>
      <c r="L30" s="169"/>
      <c r="M30" s="169"/>
      <c r="N30" s="169"/>
      <c r="O30" s="169"/>
      <c r="P30" s="169"/>
      <c r="Q30" s="169"/>
      <c r="R30" s="169"/>
      <c r="S30" s="169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spans="1:34" s="64" customFormat="1" ht="36">
      <c r="A31" s="66"/>
      <c r="B31" s="66" t="str">
        <f t="shared" si="2"/>
        <v>b</v>
      </c>
      <c r="C31" s="93"/>
      <c r="D31" s="94" t="s">
        <v>101</v>
      </c>
      <c r="E31" s="95">
        <f>SUM(E32:E42)</f>
        <v>0</v>
      </c>
      <c r="F31" s="95">
        <f t="shared" ref="F31:S31" si="18">SUM(F32:F42)</f>
        <v>0</v>
      </c>
      <c r="G31" s="95">
        <f>SUM(G32:G42)</f>
        <v>6680</v>
      </c>
      <c r="H31" s="169">
        <f t="shared" ref="H31:P31" si="19">SUM(H32:H42)</f>
        <v>0</v>
      </c>
      <c r="I31" s="169">
        <f t="shared" si="19"/>
        <v>0</v>
      </c>
      <c r="J31" s="169">
        <f t="shared" si="19"/>
        <v>6680</v>
      </c>
      <c r="K31" s="169">
        <f t="shared" si="19"/>
        <v>0</v>
      </c>
      <c r="L31" s="169">
        <f t="shared" si="19"/>
        <v>0</v>
      </c>
      <c r="M31" s="169">
        <f t="shared" si="19"/>
        <v>0</v>
      </c>
      <c r="N31" s="169">
        <f t="shared" si="19"/>
        <v>0</v>
      </c>
      <c r="O31" s="169">
        <f t="shared" si="19"/>
        <v>0</v>
      </c>
      <c r="P31" s="169">
        <f t="shared" si="19"/>
        <v>0</v>
      </c>
      <c r="Q31" s="169">
        <f t="shared" si="18"/>
        <v>0</v>
      </c>
      <c r="R31" s="169">
        <f t="shared" si="18"/>
        <v>0</v>
      </c>
      <c r="S31" s="169">
        <f t="shared" si="18"/>
        <v>0</v>
      </c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spans="1:34" s="64" customFormat="1">
      <c r="A32" s="74"/>
      <c r="B32" s="74" t="str">
        <f t="shared" si="2"/>
        <v>b</v>
      </c>
      <c r="C32" s="96"/>
      <c r="D32" s="97" t="s">
        <v>102</v>
      </c>
      <c r="E32" s="78"/>
      <c r="F32" s="78"/>
      <c r="G32" s="78">
        <f t="shared" si="11"/>
        <v>0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1:34" s="64" customFormat="1">
      <c r="A33" s="74"/>
      <c r="B33" s="74" t="str">
        <f t="shared" si="2"/>
        <v>b</v>
      </c>
      <c r="C33" s="96"/>
      <c r="D33" s="97" t="s">
        <v>103</v>
      </c>
      <c r="E33" s="78"/>
      <c r="F33" s="78"/>
      <c r="G33" s="78">
        <f t="shared" si="11"/>
        <v>0</v>
      </c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spans="1:34" s="64" customFormat="1">
      <c r="A34" s="66"/>
      <c r="B34" s="66" t="str">
        <f t="shared" si="2"/>
        <v>b</v>
      </c>
      <c r="C34" s="96"/>
      <c r="D34" s="97" t="s">
        <v>104</v>
      </c>
      <c r="E34" s="78"/>
      <c r="F34" s="78"/>
      <c r="G34" s="78">
        <f t="shared" si="11"/>
        <v>0</v>
      </c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spans="1:34" s="64" customFormat="1">
      <c r="A35" s="74"/>
      <c r="B35" s="74" t="str">
        <f t="shared" si="2"/>
        <v>b</v>
      </c>
      <c r="C35" s="96"/>
      <c r="D35" s="97" t="s">
        <v>105</v>
      </c>
      <c r="E35" s="78"/>
      <c r="F35" s="78"/>
      <c r="G35" s="78">
        <f t="shared" si="11"/>
        <v>0</v>
      </c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spans="1:34" s="64" customFormat="1">
      <c r="A36" s="74"/>
      <c r="B36" s="74" t="str">
        <f t="shared" si="2"/>
        <v>b</v>
      </c>
      <c r="C36" s="96"/>
      <c r="D36" s="97" t="s">
        <v>106</v>
      </c>
      <c r="E36" s="78"/>
      <c r="F36" s="78"/>
      <c r="G36" s="78">
        <f t="shared" si="11"/>
        <v>6680</v>
      </c>
      <c r="H36" s="170"/>
      <c r="I36" s="170"/>
      <c r="J36" s="170">
        <v>6680</v>
      </c>
      <c r="K36" s="170"/>
      <c r="L36" s="170"/>
      <c r="M36" s="170"/>
      <c r="N36" s="170"/>
      <c r="O36" s="170"/>
      <c r="P36" s="170"/>
      <c r="Q36" s="170"/>
      <c r="R36" s="170"/>
      <c r="S36" s="170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spans="1:34" s="64" customFormat="1">
      <c r="A37" s="66"/>
      <c r="B37" s="66" t="str">
        <f t="shared" si="2"/>
        <v>b</v>
      </c>
      <c r="C37" s="96"/>
      <c r="D37" s="97" t="s">
        <v>107</v>
      </c>
      <c r="E37" s="78"/>
      <c r="F37" s="78"/>
      <c r="G37" s="78">
        <f t="shared" si="11"/>
        <v>0</v>
      </c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spans="1:34" s="64" customFormat="1">
      <c r="A38" s="74"/>
      <c r="B38" s="74" t="str">
        <f t="shared" si="2"/>
        <v>b</v>
      </c>
      <c r="C38" s="96"/>
      <c r="D38" s="97" t="s">
        <v>108</v>
      </c>
      <c r="E38" s="78"/>
      <c r="F38" s="78"/>
      <c r="G38" s="78">
        <f t="shared" si="11"/>
        <v>0</v>
      </c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spans="1:34" s="64" customFormat="1">
      <c r="A39" s="74"/>
      <c r="B39" s="74" t="str">
        <f t="shared" si="2"/>
        <v>b</v>
      </c>
      <c r="C39" s="96"/>
      <c r="D39" s="97" t="s">
        <v>109</v>
      </c>
      <c r="E39" s="78"/>
      <c r="F39" s="78"/>
      <c r="G39" s="78">
        <f t="shared" si="11"/>
        <v>0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spans="1:34" s="64" customFormat="1">
      <c r="A40" s="74"/>
      <c r="B40" s="74" t="str">
        <f t="shared" si="2"/>
        <v>b</v>
      </c>
      <c r="C40" s="96"/>
      <c r="D40" s="97" t="s">
        <v>110</v>
      </c>
      <c r="E40" s="78"/>
      <c r="F40" s="78"/>
      <c r="G40" s="78">
        <f t="shared" si="11"/>
        <v>0</v>
      </c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</row>
    <row r="41" spans="1:34" s="64" customFormat="1">
      <c r="A41" s="74"/>
      <c r="B41" s="74" t="str">
        <f t="shared" si="2"/>
        <v>b</v>
      </c>
      <c r="C41" s="96"/>
      <c r="D41" s="97" t="s">
        <v>111</v>
      </c>
      <c r="E41" s="78"/>
      <c r="F41" s="78"/>
      <c r="G41" s="78">
        <f t="shared" si="11"/>
        <v>0</v>
      </c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</row>
    <row r="42" spans="1:34" s="64" customFormat="1" ht="36">
      <c r="A42" s="66"/>
      <c r="B42" s="66" t="str">
        <f t="shared" si="2"/>
        <v>b</v>
      </c>
      <c r="C42" s="96"/>
      <c r="D42" s="97" t="s">
        <v>112</v>
      </c>
      <c r="E42" s="78"/>
      <c r="F42" s="78"/>
      <c r="G42" s="78">
        <f t="shared" si="11"/>
        <v>0</v>
      </c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</row>
    <row r="43" spans="1:34" s="64" customFormat="1">
      <c r="A43" s="66"/>
      <c r="B43" s="66" t="str">
        <f t="shared" si="2"/>
        <v>a</v>
      </c>
      <c r="C43" s="93"/>
      <c r="D43" s="94" t="s">
        <v>113</v>
      </c>
      <c r="E43" s="100">
        <f>SUM(E44:E46)</f>
        <v>0</v>
      </c>
      <c r="F43" s="100">
        <f t="shared" ref="F43:S43" si="20">SUM(F44:F46)</f>
        <v>0</v>
      </c>
      <c r="G43" s="100">
        <f>SUM(G44:G46)</f>
        <v>13270</v>
      </c>
      <c r="H43" s="169">
        <f t="shared" ref="H43:P43" si="21">SUM(H44:H46)</f>
        <v>0</v>
      </c>
      <c r="I43" s="169">
        <f t="shared" si="21"/>
        <v>13270</v>
      </c>
      <c r="J43" s="169">
        <f t="shared" si="21"/>
        <v>0</v>
      </c>
      <c r="K43" s="169">
        <f t="shared" si="21"/>
        <v>0</v>
      </c>
      <c r="L43" s="169">
        <f t="shared" si="21"/>
        <v>0</v>
      </c>
      <c r="M43" s="169">
        <f t="shared" si="21"/>
        <v>0</v>
      </c>
      <c r="N43" s="169">
        <f t="shared" si="21"/>
        <v>0</v>
      </c>
      <c r="O43" s="169">
        <f t="shared" si="21"/>
        <v>0</v>
      </c>
      <c r="P43" s="169">
        <f t="shared" si="21"/>
        <v>0</v>
      </c>
      <c r="Q43" s="169">
        <f t="shared" si="20"/>
        <v>0</v>
      </c>
      <c r="R43" s="169">
        <f t="shared" si="20"/>
        <v>0</v>
      </c>
      <c r="S43" s="169">
        <f t="shared" si="20"/>
        <v>0</v>
      </c>
    </row>
    <row r="44" spans="1:34" s="64" customFormat="1">
      <c r="A44" s="74"/>
      <c r="B44" s="74" t="str">
        <f t="shared" si="2"/>
        <v>b</v>
      </c>
      <c r="C44" s="96"/>
      <c r="D44" s="97" t="s">
        <v>114</v>
      </c>
      <c r="E44" s="78"/>
      <c r="F44" s="78"/>
      <c r="G44" s="78">
        <f t="shared" si="11"/>
        <v>0</v>
      </c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</row>
    <row r="45" spans="1:34" s="64" customFormat="1">
      <c r="A45" s="74"/>
      <c r="B45" s="74" t="str">
        <f t="shared" si="2"/>
        <v>b</v>
      </c>
      <c r="C45" s="96"/>
      <c r="D45" s="97" t="s">
        <v>115</v>
      </c>
      <c r="E45" s="78"/>
      <c r="F45" s="78"/>
      <c r="G45" s="78">
        <f t="shared" si="11"/>
        <v>0</v>
      </c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</row>
    <row r="46" spans="1:34" s="64" customFormat="1" ht="36">
      <c r="A46" s="66"/>
      <c r="B46" s="66" t="str">
        <f t="shared" si="2"/>
        <v>a</v>
      </c>
      <c r="C46" s="96"/>
      <c r="D46" s="97" t="s">
        <v>116</v>
      </c>
      <c r="E46" s="78"/>
      <c r="F46" s="78"/>
      <c r="G46" s="78">
        <f t="shared" si="11"/>
        <v>13270</v>
      </c>
      <c r="H46" s="170"/>
      <c r="I46" s="170">
        <v>13270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</row>
    <row r="47" spans="1:34" s="64" customFormat="1">
      <c r="A47" s="66"/>
      <c r="B47" s="66" t="str">
        <f t="shared" si="2"/>
        <v>b</v>
      </c>
      <c r="C47" s="93"/>
      <c r="D47" s="94" t="s">
        <v>117</v>
      </c>
      <c r="E47" s="98"/>
      <c r="F47" s="98"/>
      <c r="G47" s="78">
        <f t="shared" si="11"/>
        <v>0</v>
      </c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</row>
    <row r="48" spans="1:34" s="64" customFormat="1" ht="36">
      <c r="A48" s="74"/>
      <c r="B48" s="74" t="str">
        <f t="shared" si="2"/>
        <v>b</v>
      </c>
      <c r="C48" s="93"/>
      <c r="D48" s="94" t="s">
        <v>118</v>
      </c>
      <c r="E48" s="98"/>
      <c r="F48" s="98"/>
      <c r="G48" s="78">
        <f t="shared" si="11"/>
        <v>0</v>
      </c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</row>
    <row r="49" spans="1:19" s="64" customFormat="1" ht="36">
      <c r="A49" s="66"/>
      <c r="B49" s="66" t="str">
        <f t="shared" si="2"/>
        <v>a</v>
      </c>
      <c r="C49" s="93"/>
      <c r="D49" s="94" t="s">
        <v>119</v>
      </c>
      <c r="E49" s="98"/>
      <c r="F49" s="98"/>
      <c r="G49" s="78">
        <f t="shared" si="11"/>
        <v>7320</v>
      </c>
      <c r="H49" s="169"/>
      <c r="I49" s="169">
        <v>7320</v>
      </c>
      <c r="J49" s="169"/>
      <c r="K49" s="169"/>
      <c r="L49" s="169"/>
      <c r="M49" s="169"/>
      <c r="N49" s="169"/>
      <c r="O49" s="169"/>
      <c r="P49" s="169"/>
      <c r="Q49" s="169"/>
      <c r="R49" s="169"/>
      <c r="S49" s="169"/>
    </row>
    <row r="50" spans="1:19" s="64" customFormat="1" ht="56.25" customHeight="1">
      <c r="A50" s="66"/>
      <c r="B50" s="66" t="str">
        <f t="shared" si="2"/>
        <v>a</v>
      </c>
      <c r="C50" s="93"/>
      <c r="D50" s="94" t="s">
        <v>120</v>
      </c>
      <c r="E50" s="98"/>
      <c r="F50" s="98"/>
      <c r="G50" s="78">
        <f t="shared" si="11"/>
        <v>426615</v>
      </c>
      <c r="H50" s="169">
        <v>128400</v>
      </c>
      <c r="I50" s="169">
        <v>130545</v>
      </c>
      <c r="J50" s="169">
        <v>167670</v>
      </c>
      <c r="K50" s="169"/>
      <c r="L50" s="169"/>
      <c r="M50" s="169"/>
      <c r="N50" s="169"/>
      <c r="O50" s="169"/>
      <c r="P50" s="169"/>
      <c r="Q50" s="169"/>
      <c r="R50" s="169"/>
      <c r="S50" s="169"/>
    </row>
    <row r="51" spans="1:19" s="64" customFormat="1">
      <c r="A51" s="66"/>
      <c r="B51" s="66" t="str">
        <f t="shared" si="2"/>
        <v>a</v>
      </c>
      <c r="C51" s="93"/>
      <c r="D51" s="94" t="s">
        <v>121</v>
      </c>
      <c r="E51" s="98"/>
      <c r="F51" s="98"/>
      <c r="G51" s="78">
        <f t="shared" si="11"/>
        <v>22848.010000000002</v>
      </c>
      <c r="H51" s="169">
        <v>1867.42</v>
      </c>
      <c r="I51" s="169">
        <v>10471.32</v>
      </c>
      <c r="J51" s="169">
        <v>10509.27</v>
      </c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s="64" customFormat="1">
      <c r="A52" s="66"/>
      <c r="B52" s="66" t="str">
        <f t="shared" si="2"/>
        <v>a</v>
      </c>
      <c r="C52" s="93"/>
      <c r="D52" s="94" t="s">
        <v>122</v>
      </c>
      <c r="E52" s="98"/>
      <c r="F52" s="98"/>
      <c r="G52" s="78">
        <f t="shared" si="11"/>
        <v>832.98</v>
      </c>
      <c r="H52" s="169"/>
      <c r="I52" s="169">
        <v>610.36</v>
      </c>
      <c r="J52" s="169">
        <v>222.62</v>
      </c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s="64" customFormat="1">
      <c r="A53" s="66"/>
      <c r="B53" s="66" t="str">
        <f t="shared" si="2"/>
        <v>a</v>
      </c>
      <c r="C53" s="93"/>
      <c r="D53" s="94" t="s">
        <v>123</v>
      </c>
      <c r="E53" s="95">
        <f>SUM(E54:E60)</f>
        <v>0</v>
      </c>
      <c r="F53" s="95">
        <f>SUM(F54:F60)</f>
        <v>0</v>
      </c>
      <c r="G53" s="95">
        <f>SUM(G54:G60)</f>
        <v>228596.16999999998</v>
      </c>
      <c r="H53" s="169">
        <f t="shared" ref="H53:P53" si="22">SUM(H54:H60)</f>
        <v>44477.710000000006</v>
      </c>
      <c r="I53" s="169">
        <f t="shared" si="22"/>
        <v>92059.839999999997</v>
      </c>
      <c r="J53" s="169">
        <f t="shared" si="22"/>
        <v>92058.62</v>
      </c>
      <c r="K53" s="169">
        <f t="shared" si="22"/>
        <v>0</v>
      </c>
      <c r="L53" s="169">
        <f t="shared" si="22"/>
        <v>0</v>
      </c>
      <c r="M53" s="169">
        <f t="shared" si="22"/>
        <v>0</v>
      </c>
      <c r="N53" s="169">
        <f t="shared" si="22"/>
        <v>0</v>
      </c>
      <c r="O53" s="169">
        <f t="shared" si="22"/>
        <v>0</v>
      </c>
      <c r="P53" s="169">
        <f t="shared" si="22"/>
        <v>0</v>
      </c>
      <c r="Q53" s="169">
        <f t="shared" ref="Q53:S53" si="23">SUM(Q54:Q60)</f>
        <v>0</v>
      </c>
      <c r="R53" s="169">
        <f t="shared" si="23"/>
        <v>0</v>
      </c>
      <c r="S53" s="169">
        <f t="shared" si="23"/>
        <v>0</v>
      </c>
    </row>
    <row r="54" spans="1:19" s="64" customFormat="1">
      <c r="A54" s="66"/>
      <c r="B54" s="66" t="str">
        <f t="shared" si="2"/>
        <v>a</v>
      </c>
      <c r="C54" s="96"/>
      <c r="D54" s="97" t="s">
        <v>124</v>
      </c>
      <c r="E54" s="78"/>
      <c r="F54" s="78"/>
      <c r="G54" s="78">
        <f t="shared" si="11"/>
        <v>93981.89</v>
      </c>
      <c r="H54" s="170">
        <v>6588.48</v>
      </c>
      <c r="I54" s="170">
        <v>71997.86</v>
      </c>
      <c r="J54" s="170">
        <v>15395.55</v>
      </c>
      <c r="K54" s="170"/>
      <c r="L54" s="170"/>
      <c r="M54" s="170"/>
      <c r="N54" s="170"/>
      <c r="O54" s="170"/>
      <c r="P54" s="170"/>
      <c r="Q54" s="170"/>
      <c r="R54" s="170"/>
      <c r="S54" s="170"/>
    </row>
    <row r="55" spans="1:19" s="64" customFormat="1">
      <c r="A55" s="66"/>
      <c r="B55" s="66" t="str">
        <f t="shared" si="2"/>
        <v>a</v>
      </c>
      <c r="C55" s="96"/>
      <c r="D55" s="97" t="s">
        <v>125</v>
      </c>
      <c r="E55" s="78"/>
      <c r="F55" s="78"/>
      <c r="G55" s="78">
        <f t="shared" si="11"/>
        <v>14318.189999999999</v>
      </c>
      <c r="H55" s="170">
        <v>886</v>
      </c>
      <c r="I55" s="170">
        <v>6826.19</v>
      </c>
      <c r="J55" s="170">
        <v>6606</v>
      </c>
      <c r="K55" s="170"/>
      <c r="L55" s="170"/>
      <c r="M55" s="170"/>
      <c r="N55" s="170"/>
      <c r="O55" s="170"/>
      <c r="P55" s="170"/>
      <c r="Q55" s="170"/>
      <c r="R55" s="170"/>
      <c r="S55" s="170"/>
    </row>
    <row r="56" spans="1:19" s="64" customFormat="1">
      <c r="A56" s="66"/>
      <c r="B56" s="66" t="str">
        <f t="shared" si="2"/>
        <v>a</v>
      </c>
      <c r="C56" s="96"/>
      <c r="D56" s="97" t="s">
        <v>126</v>
      </c>
      <c r="E56" s="78"/>
      <c r="F56" s="78"/>
      <c r="G56" s="78">
        <f t="shared" si="11"/>
        <v>110426.09</v>
      </c>
      <c r="H56" s="170">
        <v>37003.230000000003</v>
      </c>
      <c r="I56" s="170">
        <v>13235.79</v>
      </c>
      <c r="J56" s="170">
        <v>60187.07</v>
      </c>
      <c r="K56" s="170"/>
      <c r="L56" s="170"/>
      <c r="M56" s="170"/>
      <c r="N56" s="170"/>
      <c r="O56" s="170"/>
      <c r="P56" s="170"/>
      <c r="Q56" s="170"/>
      <c r="R56" s="170"/>
      <c r="S56" s="170"/>
    </row>
    <row r="57" spans="1:19" s="64" customFormat="1">
      <c r="A57" s="74"/>
      <c r="B57" s="74" t="str">
        <f t="shared" si="2"/>
        <v>b</v>
      </c>
      <c r="C57" s="96"/>
      <c r="D57" s="97" t="s">
        <v>127</v>
      </c>
      <c r="E57" s="78"/>
      <c r="F57" s="78"/>
      <c r="G57" s="78">
        <f t="shared" si="11"/>
        <v>0</v>
      </c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</row>
    <row r="58" spans="1:19" s="64" customFormat="1" ht="54">
      <c r="A58" s="74"/>
      <c r="B58" s="74" t="str">
        <f t="shared" si="2"/>
        <v>b</v>
      </c>
      <c r="C58" s="96"/>
      <c r="D58" s="97" t="s">
        <v>128</v>
      </c>
      <c r="E58" s="78"/>
      <c r="F58" s="78"/>
      <c r="G58" s="78">
        <f t="shared" si="11"/>
        <v>0</v>
      </c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</row>
    <row r="59" spans="1:19" s="64" customFormat="1" ht="36">
      <c r="A59" s="66"/>
      <c r="B59" s="66" t="str">
        <f t="shared" si="2"/>
        <v>b</v>
      </c>
      <c r="C59" s="96"/>
      <c r="D59" s="97" t="s">
        <v>129</v>
      </c>
      <c r="E59" s="78"/>
      <c r="F59" s="78"/>
      <c r="G59" s="78">
        <f t="shared" si="11"/>
        <v>9870</v>
      </c>
      <c r="H59" s="170"/>
      <c r="I59" s="170"/>
      <c r="J59" s="170">
        <v>9870</v>
      </c>
      <c r="K59" s="170"/>
      <c r="L59" s="170"/>
      <c r="M59" s="170"/>
      <c r="N59" s="170"/>
      <c r="O59" s="170"/>
      <c r="P59" s="170"/>
      <c r="Q59" s="170"/>
      <c r="R59" s="170"/>
      <c r="S59" s="170"/>
    </row>
    <row r="60" spans="1:19" s="64" customFormat="1" ht="36">
      <c r="A60" s="74"/>
      <c r="B60" s="74" t="str">
        <f t="shared" si="2"/>
        <v>b</v>
      </c>
      <c r="C60" s="96"/>
      <c r="D60" s="97" t="s">
        <v>130</v>
      </c>
      <c r="E60" s="78"/>
      <c r="F60" s="78"/>
      <c r="G60" s="78">
        <f t="shared" si="11"/>
        <v>0</v>
      </c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</row>
    <row r="61" spans="1:19" s="102" customFormat="1" ht="41.25" customHeight="1">
      <c r="A61" s="101"/>
      <c r="B61" s="74" t="str">
        <f t="shared" si="2"/>
        <v>b</v>
      </c>
      <c r="C61" s="93"/>
      <c r="D61" s="94" t="s">
        <v>131</v>
      </c>
      <c r="E61" s="98"/>
      <c r="F61" s="98"/>
      <c r="G61" s="78">
        <f t="shared" si="11"/>
        <v>0</v>
      </c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</row>
    <row r="62" spans="1:19" s="64" customFormat="1">
      <c r="A62" s="74"/>
      <c r="B62" s="74" t="str">
        <f t="shared" si="2"/>
        <v>b</v>
      </c>
      <c r="C62" s="93"/>
      <c r="D62" s="94" t="s">
        <v>132</v>
      </c>
      <c r="E62" s="98"/>
      <c r="F62" s="98"/>
      <c r="G62" s="78">
        <f t="shared" si="11"/>
        <v>311.5</v>
      </c>
      <c r="H62" s="172"/>
      <c r="I62" s="172"/>
      <c r="J62" s="172">
        <v>311.5</v>
      </c>
      <c r="K62" s="172"/>
      <c r="L62" s="172"/>
      <c r="M62" s="172"/>
      <c r="N62" s="172"/>
      <c r="O62" s="172"/>
      <c r="P62" s="172"/>
      <c r="Q62" s="172"/>
      <c r="R62" s="172"/>
      <c r="S62" s="172"/>
    </row>
    <row r="63" spans="1:19" s="64" customFormat="1">
      <c r="A63" s="66"/>
      <c r="B63" s="66" t="str">
        <f t="shared" si="2"/>
        <v>b</v>
      </c>
      <c r="C63" s="90"/>
      <c r="D63" s="91" t="s">
        <v>133</v>
      </c>
      <c r="E63" s="99"/>
      <c r="F63" s="99"/>
      <c r="G63" s="78">
        <f t="shared" si="11"/>
        <v>300</v>
      </c>
      <c r="H63" s="168"/>
      <c r="I63" s="168"/>
      <c r="J63" s="168">
        <v>300</v>
      </c>
      <c r="K63" s="168"/>
      <c r="L63" s="168"/>
      <c r="M63" s="168"/>
      <c r="N63" s="168"/>
      <c r="O63" s="168"/>
      <c r="P63" s="168"/>
      <c r="Q63" s="168"/>
      <c r="R63" s="168"/>
      <c r="S63" s="168"/>
    </row>
    <row r="64" spans="1:19" s="64" customFormat="1">
      <c r="A64" s="74"/>
      <c r="B64" s="74" t="str">
        <f t="shared" si="2"/>
        <v>b</v>
      </c>
      <c r="C64" s="90"/>
      <c r="D64" s="91" t="s">
        <v>134</v>
      </c>
      <c r="E64" s="99"/>
      <c r="F64" s="99"/>
      <c r="G64" s="78">
        <f t="shared" si="11"/>
        <v>586</v>
      </c>
      <c r="H64" s="168"/>
      <c r="I64" s="168"/>
      <c r="J64" s="168">
        <v>586</v>
      </c>
      <c r="K64" s="168"/>
      <c r="L64" s="168"/>
      <c r="M64" s="168"/>
      <c r="N64" s="168"/>
      <c r="O64" s="168"/>
      <c r="P64" s="168"/>
      <c r="Q64" s="168"/>
      <c r="R64" s="168"/>
      <c r="S64" s="168"/>
    </row>
    <row r="65" spans="1:19" s="64" customFormat="1">
      <c r="A65" s="66"/>
      <c r="B65" s="66" t="str">
        <f t="shared" si="2"/>
        <v>a</v>
      </c>
      <c r="C65" s="90"/>
      <c r="D65" s="91" t="s">
        <v>135</v>
      </c>
      <c r="E65" s="99"/>
      <c r="F65" s="99"/>
      <c r="G65" s="78">
        <f t="shared" si="11"/>
        <v>64404</v>
      </c>
      <c r="H65" s="168">
        <v>900</v>
      </c>
      <c r="I65" s="168">
        <v>2014</v>
      </c>
      <c r="J65" s="168">
        <v>61490</v>
      </c>
      <c r="K65" s="168"/>
      <c r="L65" s="168"/>
      <c r="M65" s="168"/>
      <c r="N65" s="168"/>
      <c r="O65" s="168"/>
      <c r="P65" s="168"/>
      <c r="Q65" s="168"/>
      <c r="R65" s="168"/>
      <c r="S65" s="168"/>
    </row>
    <row r="66" spans="1:19" s="64" customFormat="1" ht="36">
      <c r="A66" s="74"/>
      <c r="B66" s="74" t="str">
        <f t="shared" si="2"/>
        <v>b</v>
      </c>
      <c r="C66" s="90"/>
      <c r="D66" s="91" t="s">
        <v>136</v>
      </c>
      <c r="E66" s="99"/>
      <c r="F66" s="99"/>
      <c r="G66" s="78">
        <f t="shared" si="11"/>
        <v>0</v>
      </c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</row>
    <row r="67" spans="1:19" s="64" customFormat="1" ht="36">
      <c r="A67" s="66"/>
      <c r="B67" s="66" t="str">
        <f t="shared" si="2"/>
        <v>a</v>
      </c>
      <c r="C67" s="90"/>
      <c r="D67" s="91" t="s">
        <v>137</v>
      </c>
      <c r="E67" s="99"/>
      <c r="F67" s="99"/>
      <c r="G67" s="78">
        <f>H67+I67+J67+K67+L67+M67+N67+O67+P67+Q67+R67+S67</f>
        <v>65452.5</v>
      </c>
      <c r="H67" s="168">
        <f>SUM(H68:H73)</f>
        <v>14199.35</v>
      </c>
      <c r="I67" s="168">
        <f t="shared" ref="I67:S67" si="24">SUM(I68:I73)</f>
        <v>17084.649999999998</v>
      </c>
      <c r="J67" s="168">
        <f t="shared" si="24"/>
        <v>34168.5</v>
      </c>
      <c r="K67" s="168">
        <f t="shared" si="24"/>
        <v>0</v>
      </c>
      <c r="L67" s="168">
        <f t="shared" si="24"/>
        <v>0</v>
      </c>
      <c r="M67" s="168">
        <f t="shared" si="24"/>
        <v>0</v>
      </c>
      <c r="N67" s="168">
        <f t="shared" si="24"/>
        <v>0</v>
      </c>
      <c r="O67" s="168">
        <f t="shared" si="24"/>
        <v>0</v>
      </c>
      <c r="P67" s="168">
        <f t="shared" si="24"/>
        <v>0</v>
      </c>
      <c r="Q67" s="168">
        <f t="shared" si="24"/>
        <v>0</v>
      </c>
      <c r="R67" s="168">
        <f t="shared" si="24"/>
        <v>0</v>
      </c>
      <c r="S67" s="168">
        <f t="shared" si="24"/>
        <v>0</v>
      </c>
    </row>
    <row r="68" spans="1:19" s="64" customFormat="1">
      <c r="A68" s="66"/>
      <c r="B68" s="66" t="str">
        <f t="shared" si="2"/>
        <v>a</v>
      </c>
      <c r="C68" s="93"/>
      <c r="D68" s="94" t="s">
        <v>138</v>
      </c>
      <c r="E68" s="98"/>
      <c r="F68" s="98"/>
      <c r="G68" s="78">
        <f t="shared" si="11"/>
        <v>40860.68</v>
      </c>
      <c r="H68" s="169">
        <v>14199.35</v>
      </c>
      <c r="I68" s="169">
        <v>13644.97</v>
      </c>
      <c r="J68" s="169">
        <v>13016.36</v>
      </c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s="64" customFormat="1">
      <c r="A69" s="66"/>
      <c r="B69" s="66" t="str">
        <f t="shared" si="2"/>
        <v>a</v>
      </c>
      <c r="C69" s="93"/>
      <c r="D69" s="94" t="s">
        <v>139</v>
      </c>
      <c r="E69" s="98"/>
      <c r="F69" s="98"/>
      <c r="G69" s="78">
        <f t="shared" si="11"/>
        <v>16383.34</v>
      </c>
      <c r="H69" s="169"/>
      <c r="I69" s="169">
        <v>656.5</v>
      </c>
      <c r="J69" s="169">
        <v>15726.84</v>
      </c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s="64" customFormat="1" ht="36">
      <c r="A70" s="66"/>
      <c r="B70" s="66" t="str">
        <f t="shared" si="2"/>
        <v>b</v>
      </c>
      <c r="C70" s="93"/>
      <c r="D70" s="94" t="s">
        <v>140</v>
      </c>
      <c r="E70" s="98"/>
      <c r="F70" s="98"/>
      <c r="G70" s="78">
        <f t="shared" si="11"/>
        <v>3890</v>
      </c>
      <c r="H70" s="169"/>
      <c r="I70" s="169"/>
      <c r="J70" s="169">
        <v>3890</v>
      </c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s="64" customFormat="1" ht="36">
      <c r="A71" s="66"/>
      <c r="B71" s="66" t="str">
        <f t="shared" si="2"/>
        <v>a</v>
      </c>
      <c r="C71" s="93"/>
      <c r="D71" s="94" t="s">
        <v>141</v>
      </c>
      <c r="E71" s="98"/>
      <c r="F71" s="98"/>
      <c r="G71" s="78">
        <f t="shared" si="11"/>
        <v>4318.4799999999996</v>
      </c>
      <c r="H71" s="169"/>
      <c r="I71" s="169">
        <v>2783.18</v>
      </c>
      <c r="J71" s="169">
        <v>1535.3</v>
      </c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s="64" customFormat="1" ht="36">
      <c r="A72" s="74"/>
      <c r="B72" s="74" t="str">
        <f t="shared" ref="B72:B135" si="25">IF(OR(H72&lt;&gt;0,I72&lt;&gt;0,K72&lt;&gt;0,L72&lt;&gt;0,M72&lt;&gt;0,N72&lt;&gt;0),"a","b")</f>
        <v>b</v>
      </c>
      <c r="C72" s="93"/>
      <c r="D72" s="94" t="s">
        <v>142</v>
      </c>
      <c r="E72" s="98"/>
      <c r="F72" s="98"/>
      <c r="G72" s="78">
        <f t="shared" si="11"/>
        <v>0</v>
      </c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s="64" customFormat="1" ht="36">
      <c r="A73" s="74"/>
      <c r="B73" s="74" t="str">
        <f t="shared" si="25"/>
        <v>b</v>
      </c>
      <c r="C73" s="93"/>
      <c r="D73" s="94" t="s">
        <v>143</v>
      </c>
      <c r="E73" s="98"/>
      <c r="F73" s="98"/>
      <c r="G73" s="78">
        <f t="shared" si="11"/>
        <v>0</v>
      </c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s="64" customFormat="1">
      <c r="A74" s="74"/>
      <c r="B74" s="74" t="str">
        <f t="shared" si="25"/>
        <v>b</v>
      </c>
      <c r="C74" s="90"/>
      <c r="D74" s="91" t="s">
        <v>144</v>
      </c>
      <c r="E74" s="99"/>
      <c r="F74" s="99"/>
      <c r="G74" s="78">
        <f t="shared" si="11"/>
        <v>0</v>
      </c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</row>
    <row r="75" spans="1:19" s="64" customFormat="1">
      <c r="A75" s="66"/>
      <c r="B75" s="66" t="str">
        <f t="shared" si="25"/>
        <v>a</v>
      </c>
      <c r="C75" s="90"/>
      <c r="D75" s="91" t="s">
        <v>145</v>
      </c>
      <c r="E75" s="92">
        <f>SUM(E76:E89)</f>
        <v>0</v>
      </c>
      <c r="F75" s="92">
        <f t="shared" ref="F75:S75" si="26">SUM(F76:F89)</f>
        <v>0</v>
      </c>
      <c r="G75" s="92">
        <f>SUM(G76:G89)</f>
        <v>37628.400000000001</v>
      </c>
      <c r="H75" s="168">
        <f t="shared" ref="H75:P75" si="27">SUM(H76:H89)</f>
        <v>149</v>
      </c>
      <c r="I75" s="168">
        <f t="shared" si="27"/>
        <v>11689.4</v>
      </c>
      <c r="J75" s="168">
        <f t="shared" si="27"/>
        <v>25790</v>
      </c>
      <c r="K75" s="168">
        <f t="shared" si="27"/>
        <v>0</v>
      </c>
      <c r="L75" s="168">
        <f t="shared" si="27"/>
        <v>0</v>
      </c>
      <c r="M75" s="168">
        <f t="shared" si="27"/>
        <v>0</v>
      </c>
      <c r="N75" s="168">
        <f t="shared" si="27"/>
        <v>0</v>
      </c>
      <c r="O75" s="168">
        <f t="shared" si="27"/>
        <v>0</v>
      </c>
      <c r="P75" s="168">
        <f t="shared" si="27"/>
        <v>0</v>
      </c>
      <c r="Q75" s="168">
        <f t="shared" si="26"/>
        <v>0</v>
      </c>
      <c r="R75" s="168">
        <f t="shared" si="26"/>
        <v>0</v>
      </c>
      <c r="S75" s="168">
        <f t="shared" si="26"/>
        <v>0</v>
      </c>
    </row>
    <row r="76" spans="1:19" s="64" customFormat="1">
      <c r="A76" s="74"/>
      <c r="B76" s="74" t="str">
        <f t="shared" si="25"/>
        <v>b</v>
      </c>
      <c r="C76" s="93"/>
      <c r="D76" s="94" t="s">
        <v>146</v>
      </c>
      <c r="E76" s="98"/>
      <c r="F76" s="98"/>
      <c r="G76" s="78">
        <f t="shared" si="11"/>
        <v>0</v>
      </c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s="64" customFormat="1" ht="36">
      <c r="A77" s="74"/>
      <c r="B77" s="74" t="str">
        <f t="shared" si="25"/>
        <v>b</v>
      </c>
      <c r="C77" s="93"/>
      <c r="D77" s="94" t="s">
        <v>147</v>
      </c>
      <c r="E77" s="98"/>
      <c r="F77" s="98"/>
      <c r="G77" s="78">
        <f t="shared" si="11"/>
        <v>0</v>
      </c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s="64" customFormat="1">
      <c r="A78" s="74"/>
      <c r="B78" s="74" t="str">
        <f t="shared" si="25"/>
        <v>b</v>
      </c>
      <c r="C78" s="93"/>
      <c r="D78" s="94" t="s">
        <v>148</v>
      </c>
      <c r="E78" s="98"/>
      <c r="F78" s="98"/>
      <c r="G78" s="78">
        <f t="shared" si="11"/>
        <v>0</v>
      </c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s="64" customFormat="1" ht="54">
      <c r="A79" s="74"/>
      <c r="B79" s="74" t="str">
        <f t="shared" si="25"/>
        <v>b</v>
      </c>
      <c r="C79" s="93"/>
      <c r="D79" s="94" t="s">
        <v>149</v>
      </c>
      <c r="E79" s="98"/>
      <c r="F79" s="98"/>
      <c r="G79" s="78">
        <f t="shared" ref="G79:G89" si="28">SUM(H79:S79)</f>
        <v>0</v>
      </c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s="64" customFormat="1">
      <c r="A80" s="74"/>
      <c r="B80" s="74" t="str">
        <f t="shared" si="25"/>
        <v>b</v>
      </c>
      <c r="C80" s="93"/>
      <c r="D80" s="94" t="s">
        <v>150</v>
      </c>
      <c r="E80" s="98"/>
      <c r="F80" s="98"/>
      <c r="G80" s="78">
        <f t="shared" si="28"/>
        <v>0</v>
      </c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21" s="64" customFormat="1" ht="36">
      <c r="A81" s="74"/>
      <c r="B81" s="74" t="str">
        <f t="shared" si="25"/>
        <v>b</v>
      </c>
      <c r="C81" s="93"/>
      <c r="D81" s="94" t="s">
        <v>151</v>
      </c>
      <c r="E81" s="98"/>
      <c r="F81" s="98"/>
      <c r="G81" s="78">
        <f t="shared" si="28"/>
        <v>0</v>
      </c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21" s="64" customFormat="1" ht="36">
      <c r="A82" s="66"/>
      <c r="B82" s="66" t="str">
        <f t="shared" si="25"/>
        <v>a</v>
      </c>
      <c r="C82" s="93"/>
      <c r="D82" s="94" t="s">
        <v>152</v>
      </c>
      <c r="E82" s="98"/>
      <c r="F82" s="98"/>
      <c r="G82" s="78">
        <f t="shared" si="28"/>
        <v>772.9</v>
      </c>
      <c r="H82" s="169"/>
      <c r="I82" s="169">
        <v>772.9</v>
      </c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21" s="64" customFormat="1">
      <c r="A83" s="74"/>
      <c r="B83" s="74" t="str">
        <f t="shared" si="25"/>
        <v>b</v>
      </c>
      <c r="C83" s="93"/>
      <c r="D83" s="94" t="s">
        <v>153</v>
      </c>
      <c r="E83" s="98"/>
      <c r="F83" s="98"/>
      <c r="G83" s="78">
        <f t="shared" si="28"/>
        <v>0</v>
      </c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21" s="64" customFormat="1">
      <c r="A84" s="74"/>
      <c r="B84" s="74" t="str">
        <f t="shared" si="25"/>
        <v>b</v>
      </c>
      <c r="C84" s="93"/>
      <c r="D84" s="94" t="s">
        <v>154</v>
      </c>
      <c r="E84" s="98"/>
      <c r="F84" s="98"/>
      <c r="G84" s="78">
        <f t="shared" si="28"/>
        <v>0</v>
      </c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21" s="64" customFormat="1">
      <c r="A85" s="66"/>
      <c r="B85" s="66" t="str">
        <f t="shared" si="25"/>
        <v>a</v>
      </c>
      <c r="C85" s="93"/>
      <c r="D85" s="94" t="s">
        <v>155</v>
      </c>
      <c r="E85" s="98"/>
      <c r="F85" s="98"/>
      <c r="G85" s="78">
        <f t="shared" si="28"/>
        <v>14600</v>
      </c>
      <c r="H85" s="169"/>
      <c r="I85" s="169">
        <v>7300</v>
      </c>
      <c r="J85" s="169">
        <v>7300</v>
      </c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21" s="64" customFormat="1">
      <c r="A86" s="74"/>
      <c r="B86" s="74" t="str">
        <f t="shared" si="25"/>
        <v>b</v>
      </c>
      <c r="C86" s="93"/>
      <c r="D86" s="94" t="s">
        <v>156</v>
      </c>
      <c r="E86" s="98"/>
      <c r="F86" s="98"/>
      <c r="G86" s="78">
        <f t="shared" si="28"/>
        <v>0</v>
      </c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21" s="102" customFormat="1" ht="36">
      <c r="A87" s="101"/>
      <c r="B87" s="74" t="str">
        <f t="shared" si="25"/>
        <v>b</v>
      </c>
      <c r="C87" s="93"/>
      <c r="D87" s="94" t="s">
        <v>157</v>
      </c>
      <c r="E87" s="98"/>
      <c r="F87" s="98"/>
      <c r="G87" s="78">
        <f t="shared" si="28"/>
        <v>0</v>
      </c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21" s="102" customFormat="1">
      <c r="A88" s="101"/>
      <c r="B88" s="74" t="str">
        <f t="shared" si="25"/>
        <v>b</v>
      </c>
      <c r="C88" s="93"/>
      <c r="D88" s="94" t="s">
        <v>158</v>
      </c>
      <c r="E88" s="98"/>
      <c r="F88" s="98"/>
      <c r="G88" s="78">
        <f t="shared" si="28"/>
        <v>0</v>
      </c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21" s="64" customFormat="1" ht="36">
      <c r="A89" s="66"/>
      <c r="B89" s="66" t="str">
        <f t="shared" si="25"/>
        <v>a</v>
      </c>
      <c r="C89" s="93"/>
      <c r="D89" s="94" t="s">
        <v>159</v>
      </c>
      <c r="E89" s="98"/>
      <c r="F89" s="98"/>
      <c r="G89" s="78">
        <f t="shared" si="28"/>
        <v>22255.5</v>
      </c>
      <c r="H89" s="169">
        <v>149</v>
      </c>
      <c r="I89" s="169">
        <v>3616.5</v>
      </c>
      <c r="J89" s="169">
        <v>18490</v>
      </c>
      <c r="K89" s="169"/>
      <c r="L89" s="169"/>
      <c r="M89" s="169"/>
      <c r="N89" s="169"/>
      <c r="O89" s="169"/>
      <c r="P89" s="169"/>
      <c r="Q89" s="169"/>
      <c r="R89" s="169"/>
      <c r="S89" s="169"/>
      <c r="T89" s="64">
        <v>30962.48</v>
      </c>
      <c r="U89" s="282">
        <f>T89-P89</f>
        <v>30962.48</v>
      </c>
    </row>
    <row r="90" spans="1:21" s="64" customFormat="1">
      <c r="A90" s="74" t="s">
        <v>79</v>
      </c>
      <c r="B90" s="74" t="str">
        <f t="shared" si="25"/>
        <v>b</v>
      </c>
      <c r="C90" s="87"/>
      <c r="D90" s="341" t="s">
        <v>62</v>
      </c>
      <c r="E90" s="103">
        <f>E91+E96+E97</f>
        <v>0</v>
      </c>
      <c r="F90" s="103">
        <f t="shared" ref="F90:S90" si="29">F91+F96+F97</f>
        <v>0</v>
      </c>
      <c r="G90" s="103">
        <f>G91+G96+G97</f>
        <v>0</v>
      </c>
      <c r="H90" s="167">
        <f t="shared" ref="H90:P90" si="30">H91+H96+H97</f>
        <v>0</v>
      </c>
      <c r="I90" s="167">
        <f t="shared" si="30"/>
        <v>0</v>
      </c>
      <c r="J90" s="167">
        <f t="shared" si="30"/>
        <v>0</v>
      </c>
      <c r="K90" s="167">
        <f t="shared" si="30"/>
        <v>0</v>
      </c>
      <c r="L90" s="167">
        <f t="shared" si="30"/>
        <v>0</v>
      </c>
      <c r="M90" s="167">
        <f t="shared" si="30"/>
        <v>0</v>
      </c>
      <c r="N90" s="167">
        <f t="shared" si="30"/>
        <v>0</v>
      </c>
      <c r="O90" s="167">
        <f t="shared" si="30"/>
        <v>0</v>
      </c>
      <c r="P90" s="167">
        <f t="shared" si="30"/>
        <v>0</v>
      </c>
      <c r="Q90" s="167">
        <f t="shared" si="29"/>
        <v>0</v>
      </c>
      <c r="R90" s="167">
        <f t="shared" si="29"/>
        <v>0</v>
      </c>
      <c r="S90" s="167">
        <f t="shared" si="29"/>
        <v>0</v>
      </c>
    </row>
    <row r="91" spans="1:21" s="64" customFormat="1">
      <c r="A91" s="74"/>
      <c r="B91" s="74" t="str">
        <f t="shared" si="25"/>
        <v>b</v>
      </c>
      <c r="C91" s="90"/>
      <c r="D91" s="91" t="s">
        <v>160</v>
      </c>
      <c r="E91" s="95">
        <f>SUM(E92:E95)</f>
        <v>0</v>
      </c>
      <c r="F91" s="95">
        <f t="shared" ref="F91:S91" si="31">SUM(F92:F95)</f>
        <v>0</v>
      </c>
      <c r="G91" s="95">
        <f>SUM(G92:G95)</f>
        <v>0</v>
      </c>
      <c r="H91" s="173">
        <f t="shared" ref="H91:P91" si="32">SUM(H92:H95)</f>
        <v>0</v>
      </c>
      <c r="I91" s="173">
        <f t="shared" si="32"/>
        <v>0</v>
      </c>
      <c r="J91" s="173">
        <f t="shared" si="32"/>
        <v>0</v>
      </c>
      <c r="K91" s="173">
        <f t="shared" si="32"/>
        <v>0</v>
      </c>
      <c r="L91" s="173">
        <f t="shared" si="32"/>
        <v>0</v>
      </c>
      <c r="M91" s="173">
        <f t="shared" si="32"/>
        <v>0</v>
      </c>
      <c r="N91" s="173">
        <f t="shared" si="32"/>
        <v>0</v>
      </c>
      <c r="O91" s="173">
        <f t="shared" si="32"/>
        <v>0</v>
      </c>
      <c r="P91" s="173">
        <f t="shared" si="32"/>
        <v>0</v>
      </c>
      <c r="Q91" s="173">
        <f t="shared" si="31"/>
        <v>0</v>
      </c>
      <c r="R91" s="173">
        <f t="shared" si="31"/>
        <v>0</v>
      </c>
      <c r="S91" s="173">
        <f t="shared" si="31"/>
        <v>0</v>
      </c>
    </row>
    <row r="92" spans="1:21" s="64" customFormat="1">
      <c r="A92" s="74"/>
      <c r="B92" s="74" t="str">
        <f t="shared" si="25"/>
        <v>b</v>
      </c>
      <c r="C92" s="93"/>
      <c r="D92" s="94" t="s">
        <v>161</v>
      </c>
      <c r="E92" s="98"/>
      <c r="F92" s="98"/>
      <c r="G92" s="78">
        <f t="shared" ref="G92:G98" si="33">SUM(H92:S92)</f>
        <v>0</v>
      </c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21" s="64" customFormat="1">
      <c r="A93" s="74"/>
      <c r="B93" s="74" t="str">
        <f t="shared" si="25"/>
        <v>b</v>
      </c>
      <c r="C93" s="93"/>
      <c r="D93" s="94" t="s">
        <v>162</v>
      </c>
      <c r="E93" s="98"/>
      <c r="F93" s="98"/>
      <c r="G93" s="78">
        <f t="shared" si="33"/>
        <v>0</v>
      </c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21" s="64" customFormat="1">
      <c r="A94" s="74"/>
      <c r="B94" s="74" t="str">
        <f t="shared" si="25"/>
        <v>b</v>
      </c>
      <c r="C94" s="93"/>
      <c r="D94" s="94" t="s">
        <v>163</v>
      </c>
      <c r="E94" s="98"/>
      <c r="F94" s="98"/>
      <c r="G94" s="78">
        <f t="shared" si="33"/>
        <v>0</v>
      </c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21" s="64" customFormat="1">
      <c r="A95" s="74"/>
      <c r="B95" s="74" t="str">
        <f t="shared" si="25"/>
        <v>b</v>
      </c>
      <c r="C95" s="93"/>
      <c r="D95" s="94" t="s">
        <v>164</v>
      </c>
      <c r="E95" s="98"/>
      <c r="F95" s="98"/>
      <c r="G95" s="78">
        <f t="shared" si="33"/>
        <v>0</v>
      </c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21" s="64" customFormat="1">
      <c r="A96" s="74"/>
      <c r="B96" s="74" t="str">
        <f t="shared" si="25"/>
        <v>b</v>
      </c>
      <c r="C96" s="90"/>
      <c r="D96" s="91" t="s">
        <v>165</v>
      </c>
      <c r="E96" s="99"/>
      <c r="F96" s="99"/>
      <c r="G96" s="78">
        <f t="shared" si="33"/>
        <v>0</v>
      </c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</row>
    <row r="97" spans="1:19" s="64" customFormat="1" ht="36">
      <c r="A97" s="74"/>
      <c r="B97" s="74" t="str">
        <f t="shared" si="25"/>
        <v>b</v>
      </c>
      <c r="C97" s="90"/>
      <c r="D97" s="91" t="s">
        <v>166</v>
      </c>
      <c r="E97" s="99"/>
      <c r="F97" s="99"/>
      <c r="G97" s="78">
        <f t="shared" si="33"/>
        <v>0</v>
      </c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</row>
    <row r="98" spans="1:19" s="64" customFormat="1">
      <c r="A98" s="74" t="s">
        <v>79</v>
      </c>
      <c r="B98" s="74" t="str">
        <f t="shared" si="25"/>
        <v>b</v>
      </c>
      <c r="C98" s="87"/>
      <c r="D98" s="341" t="s">
        <v>63</v>
      </c>
      <c r="E98" s="104"/>
      <c r="F98" s="104"/>
      <c r="G98" s="78">
        <f t="shared" si="33"/>
        <v>0</v>
      </c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</row>
    <row r="99" spans="1:19" s="64" customFormat="1">
      <c r="A99" s="74" t="s">
        <v>79</v>
      </c>
      <c r="B99" s="74" t="str">
        <f t="shared" si="25"/>
        <v>b</v>
      </c>
      <c r="C99" s="87"/>
      <c r="D99" s="341" t="s">
        <v>53</v>
      </c>
      <c r="E99" s="103">
        <v>50000</v>
      </c>
      <c r="F99" s="103">
        <v>50000</v>
      </c>
      <c r="G99" s="103">
        <f>G100+G103+G106</f>
        <v>0</v>
      </c>
      <c r="H99" s="167">
        <f t="shared" ref="H99:P99" si="34">H100+H103+H106</f>
        <v>0</v>
      </c>
      <c r="I99" s="167">
        <f t="shared" si="34"/>
        <v>0</v>
      </c>
      <c r="J99" s="167">
        <f t="shared" si="34"/>
        <v>0</v>
      </c>
      <c r="K99" s="167">
        <f t="shared" si="34"/>
        <v>0</v>
      </c>
      <c r="L99" s="167">
        <f t="shared" si="34"/>
        <v>0</v>
      </c>
      <c r="M99" s="167">
        <f t="shared" si="34"/>
        <v>0</v>
      </c>
      <c r="N99" s="167">
        <f t="shared" si="34"/>
        <v>0</v>
      </c>
      <c r="O99" s="167">
        <f t="shared" si="34"/>
        <v>0</v>
      </c>
      <c r="P99" s="167">
        <f t="shared" si="34"/>
        <v>0</v>
      </c>
      <c r="Q99" s="167">
        <f t="shared" ref="Q99:S99" si="35">Q100+Q103+Q106</f>
        <v>0</v>
      </c>
      <c r="R99" s="167">
        <f t="shared" si="35"/>
        <v>0</v>
      </c>
      <c r="S99" s="167">
        <f t="shared" si="35"/>
        <v>0</v>
      </c>
    </row>
    <row r="100" spans="1:19" s="64" customFormat="1">
      <c r="A100" s="74"/>
      <c r="B100" s="74" t="str">
        <f t="shared" si="25"/>
        <v>b</v>
      </c>
      <c r="C100" s="90"/>
      <c r="D100" s="91" t="s">
        <v>167</v>
      </c>
      <c r="E100" s="95">
        <f>SUM(E101:E102)</f>
        <v>0</v>
      </c>
      <c r="F100" s="95">
        <f t="shared" ref="F100:S100" si="36">SUM(F101:F102)</f>
        <v>0</v>
      </c>
      <c r="G100" s="95">
        <f>SUM(G101:G102)</f>
        <v>0</v>
      </c>
      <c r="H100" s="168">
        <f t="shared" ref="H100:P100" si="37">SUM(H101:H102)</f>
        <v>0</v>
      </c>
      <c r="I100" s="168">
        <f t="shared" si="37"/>
        <v>0</v>
      </c>
      <c r="J100" s="168">
        <f t="shared" si="37"/>
        <v>0</v>
      </c>
      <c r="K100" s="168">
        <f t="shared" si="37"/>
        <v>0</v>
      </c>
      <c r="L100" s="168">
        <f t="shared" si="37"/>
        <v>0</v>
      </c>
      <c r="M100" s="168">
        <f t="shared" si="37"/>
        <v>0</v>
      </c>
      <c r="N100" s="168">
        <f t="shared" si="37"/>
        <v>0</v>
      </c>
      <c r="O100" s="168">
        <f t="shared" si="37"/>
        <v>0</v>
      </c>
      <c r="P100" s="168">
        <f t="shared" si="37"/>
        <v>0</v>
      </c>
      <c r="Q100" s="168">
        <f t="shared" si="36"/>
        <v>0</v>
      </c>
      <c r="R100" s="168">
        <f t="shared" si="36"/>
        <v>0</v>
      </c>
      <c r="S100" s="168">
        <f t="shared" si="36"/>
        <v>0</v>
      </c>
    </row>
    <row r="101" spans="1:19" s="64" customFormat="1">
      <c r="A101" s="74"/>
      <c r="B101" s="74" t="str">
        <f t="shared" si="25"/>
        <v>b</v>
      </c>
      <c r="C101" s="93"/>
      <c r="D101" s="94" t="s">
        <v>168</v>
      </c>
      <c r="E101" s="95"/>
      <c r="F101" s="95"/>
      <c r="G101" s="78">
        <f>SUM(H101:S101)</f>
        <v>0</v>
      </c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</row>
    <row r="102" spans="1:19" s="64" customFormat="1">
      <c r="A102" s="74"/>
      <c r="B102" s="74" t="str">
        <f t="shared" si="25"/>
        <v>b</v>
      </c>
      <c r="C102" s="93"/>
      <c r="D102" s="94" t="s">
        <v>169</v>
      </c>
      <c r="E102" s="92"/>
      <c r="F102" s="92"/>
      <c r="G102" s="78">
        <f>SUM(H102:S102)</f>
        <v>0</v>
      </c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s="64" customFormat="1">
      <c r="A103" s="74"/>
      <c r="B103" s="74" t="str">
        <f t="shared" si="25"/>
        <v>b</v>
      </c>
      <c r="C103" s="90"/>
      <c r="D103" s="91" t="s">
        <v>170</v>
      </c>
      <c r="E103" s="95">
        <f>SUM(E104:E105)</f>
        <v>0</v>
      </c>
      <c r="F103" s="95">
        <f t="shared" ref="F103:S103" si="38">SUM(F104:F105)</f>
        <v>0</v>
      </c>
      <c r="G103" s="95">
        <f>SUM(G104:G105)</f>
        <v>0</v>
      </c>
      <c r="H103" s="168">
        <f t="shared" ref="H103:P103" si="39">SUM(H104:H105)</f>
        <v>0</v>
      </c>
      <c r="I103" s="168">
        <f t="shared" si="39"/>
        <v>0</v>
      </c>
      <c r="J103" s="168">
        <f t="shared" si="39"/>
        <v>0</v>
      </c>
      <c r="K103" s="168">
        <f t="shared" si="39"/>
        <v>0</v>
      </c>
      <c r="L103" s="168">
        <f t="shared" si="39"/>
        <v>0</v>
      </c>
      <c r="M103" s="168">
        <f t="shared" si="39"/>
        <v>0</v>
      </c>
      <c r="N103" s="168">
        <f t="shared" si="39"/>
        <v>0</v>
      </c>
      <c r="O103" s="168">
        <f t="shared" si="39"/>
        <v>0</v>
      </c>
      <c r="P103" s="168">
        <f t="shared" si="39"/>
        <v>0</v>
      </c>
      <c r="Q103" s="168">
        <f t="shared" si="38"/>
        <v>0</v>
      </c>
      <c r="R103" s="168">
        <f t="shared" si="38"/>
        <v>0</v>
      </c>
      <c r="S103" s="168">
        <f t="shared" si="38"/>
        <v>0</v>
      </c>
    </row>
    <row r="104" spans="1:19" s="64" customFormat="1">
      <c r="A104" s="74"/>
      <c r="B104" s="74" t="str">
        <f t="shared" si="25"/>
        <v>b</v>
      </c>
      <c r="C104" s="93"/>
      <c r="D104" s="94" t="s">
        <v>168</v>
      </c>
      <c r="E104" s="95"/>
      <c r="F104" s="95"/>
      <c r="G104" s="78">
        <f>SUM(H104:S104)</f>
        <v>0</v>
      </c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s="64" customFormat="1">
      <c r="A105" s="74"/>
      <c r="B105" s="74" t="str">
        <f t="shared" si="25"/>
        <v>b</v>
      </c>
      <c r="C105" s="93"/>
      <c r="D105" s="94" t="s">
        <v>169</v>
      </c>
      <c r="E105" s="92"/>
      <c r="F105" s="92"/>
      <c r="G105" s="78">
        <f>SUM(H105:S105)</f>
        <v>0</v>
      </c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s="64" customFormat="1">
      <c r="A106" s="74"/>
      <c r="B106" s="74" t="str">
        <f t="shared" si="25"/>
        <v>b</v>
      </c>
      <c r="C106" s="90"/>
      <c r="D106" s="91" t="s">
        <v>171</v>
      </c>
      <c r="E106" s="95">
        <f>SUM(E107:E108)</f>
        <v>0</v>
      </c>
      <c r="F106" s="95">
        <f t="shared" ref="F106:S106" si="40">SUM(F107:F108)</f>
        <v>0</v>
      </c>
      <c r="G106" s="95">
        <f>SUM(G107:G108)</f>
        <v>0</v>
      </c>
      <c r="H106" s="168">
        <f t="shared" ref="H106:P106" si="41">SUM(H107:H108)</f>
        <v>0</v>
      </c>
      <c r="I106" s="168">
        <f t="shared" si="41"/>
        <v>0</v>
      </c>
      <c r="J106" s="168">
        <f t="shared" si="41"/>
        <v>0</v>
      </c>
      <c r="K106" s="168">
        <f t="shared" si="41"/>
        <v>0</v>
      </c>
      <c r="L106" s="168">
        <f t="shared" si="41"/>
        <v>0</v>
      </c>
      <c r="M106" s="168">
        <f t="shared" si="41"/>
        <v>0</v>
      </c>
      <c r="N106" s="168">
        <f t="shared" si="41"/>
        <v>0</v>
      </c>
      <c r="O106" s="168">
        <f t="shared" si="41"/>
        <v>0</v>
      </c>
      <c r="P106" s="168">
        <f t="shared" si="41"/>
        <v>0</v>
      </c>
      <c r="Q106" s="168">
        <f t="shared" si="40"/>
        <v>0</v>
      </c>
      <c r="R106" s="168">
        <f t="shared" si="40"/>
        <v>0</v>
      </c>
      <c r="S106" s="168">
        <f t="shared" si="40"/>
        <v>0</v>
      </c>
    </row>
    <row r="107" spans="1:19" s="64" customFormat="1">
      <c r="A107" s="74"/>
      <c r="B107" s="74" t="str">
        <f t="shared" si="25"/>
        <v>b</v>
      </c>
      <c r="C107" s="93"/>
      <c r="D107" s="94" t="s">
        <v>168</v>
      </c>
      <c r="E107" s="98"/>
      <c r="F107" s="98"/>
      <c r="G107" s="78">
        <f>SUM(H107:S107)</f>
        <v>0</v>
      </c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s="64" customFormat="1">
      <c r="A108" s="74"/>
      <c r="B108" s="74" t="str">
        <f t="shared" si="25"/>
        <v>b</v>
      </c>
      <c r="C108" s="93"/>
      <c r="D108" s="94" t="s">
        <v>169</v>
      </c>
      <c r="E108" s="98"/>
      <c r="F108" s="98"/>
      <c r="G108" s="78">
        <f>SUM(H108:S108)</f>
        <v>0</v>
      </c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s="64" customFormat="1">
      <c r="A109" s="66" t="s">
        <v>79</v>
      </c>
      <c r="B109" s="66" t="str">
        <f t="shared" si="25"/>
        <v>a</v>
      </c>
      <c r="C109" s="87"/>
      <c r="D109" s="341" t="s">
        <v>64</v>
      </c>
      <c r="E109" s="103">
        <v>62000</v>
      </c>
      <c r="F109" s="103">
        <v>62000</v>
      </c>
      <c r="G109" s="103">
        <f>G110+G113+G116</f>
        <v>6307.86</v>
      </c>
      <c r="H109" s="167">
        <f t="shared" ref="H109:P109" si="42">H110+H113+H116</f>
        <v>975</v>
      </c>
      <c r="I109" s="167">
        <f t="shared" si="42"/>
        <v>3745</v>
      </c>
      <c r="J109" s="167">
        <f t="shared" si="42"/>
        <v>1587.86</v>
      </c>
      <c r="K109" s="167">
        <f t="shared" si="42"/>
        <v>0</v>
      </c>
      <c r="L109" s="167">
        <f t="shared" si="42"/>
        <v>0</v>
      </c>
      <c r="M109" s="167">
        <f t="shared" si="42"/>
        <v>0</v>
      </c>
      <c r="N109" s="167">
        <f t="shared" si="42"/>
        <v>0</v>
      </c>
      <c r="O109" s="167">
        <f t="shared" si="42"/>
        <v>0</v>
      </c>
      <c r="P109" s="167">
        <f t="shared" si="42"/>
        <v>0</v>
      </c>
      <c r="Q109" s="167">
        <f t="shared" ref="Q109:S109" si="43">Q110+Q113+Q116</f>
        <v>0</v>
      </c>
      <c r="R109" s="167">
        <f t="shared" si="43"/>
        <v>0</v>
      </c>
      <c r="S109" s="167">
        <f t="shared" si="43"/>
        <v>0</v>
      </c>
    </row>
    <row r="110" spans="1:19" s="64" customFormat="1">
      <c r="A110" s="74"/>
      <c r="B110" s="74" t="str">
        <f t="shared" si="25"/>
        <v>b</v>
      </c>
      <c r="C110" s="90"/>
      <c r="D110" s="91" t="s">
        <v>172</v>
      </c>
      <c r="E110" s="95">
        <f>SUM(E111:E112)</f>
        <v>0</v>
      </c>
      <c r="F110" s="95">
        <f t="shared" ref="F110:S110" si="44">SUM(F111:F112)</f>
        <v>0</v>
      </c>
      <c r="G110" s="95">
        <f>SUM(G111:G112)</f>
        <v>0</v>
      </c>
      <c r="H110" s="168">
        <f t="shared" ref="H110:P110" si="45">SUM(H111:H112)</f>
        <v>0</v>
      </c>
      <c r="I110" s="168">
        <f t="shared" si="45"/>
        <v>0</v>
      </c>
      <c r="J110" s="168">
        <f t="shared" si="45"/>
        <v>0</v>
      </c>
      <c r="K110" s="168">
        <f t="shared" si="45"/>
        <v>0</v>
      </c>
      <c r="L110" s="168">
        <f t="shared" si="45"/>
        <v>0</v>
      </c>
      <c r="M110" s="168">
        <f t="shared" si="45"/>
        <v>0</v>
      </c>
      <c r="N110" s="168">
        <f t="shared" si="45"/>
        <v>0</v>
      </c>
      <c r="O110" s="168">
        <f t="shared" si="45"/>
        <v>0</v>
      </c>
      <c r="P110" s="168">
        <f t="shared" si="45"/>
        <v>0</v>
      </c>
      <c r="Q110" s="168">
        <f t="shared" si="44"/>
        <v>0</v>
      </c>
      <c r="R110" s="168">
        <f t="shared" si="44"/>
        <v>0</v>
      </c>
      <c r="S110" s="168">
        <f t="shared" si="44"/>
        <v>0</v>
      </c>
    </row>
    <row r="111" spans="1:19" s="64" customFormat="1">
      <c r="A111" s="74"/>
      <c r="B111" s="74" t="str">
        <f t="shared" si="25"/>
        <v>b</v>
      </c>
      <c r="C111" s="93"/>
      <c r="D111" s="94" t="s">
        <v>173</v>
      </c>
      <c r="E111" s="95"/>
      <c r="F111" s="95"/>
      <c r="G111" s="78">
        <f>SUM(H111:S111)</f>
        <v>0</v>
      </c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s="64" customFormat="1">
      <c r="A112" s="74"/>
      <c r="B112" s="74" t="str">
        <f t="shared" si="25"/>
        <v>b</v>
      </c>
      <c r="C112" s="93"/>
      <c r="D112" s="94" t="s">
        <v>174</v>
      </c>
      <c r="E112" s="92"/>
      <c r="F112" s="92"/>
      <c r="G112" s="78">
        <f>SUM(H112:S112)</f>
        <v>0</v>
      </c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s="64" customFormat="1">
      <c r="A113" s="74"/>
      <c r="B113" s="74" t="str">
        <f t="shared" si="25"/>
        <v>a</v>
      </c>
      <c r="C113" s="90"/>
      <c r="D113" s="91" t="s">
        <v>175</v>
      </c>
      <c r="E113" s="95">
        <f>SUM(E114:E115)</f>
        <v>0</v>
      </c>
      <c r="F113" s="95">
        <f t="shared" ref="F113:S113" si="46">SUM(F114:F115)</f>
        <v>0</v>
      </c>
      <c r="G113" s="95">
        <f>SUM(G114:G115)</f>
        <v>6307.86</v>
      </c>
      <c r="H113" s="168">
        <f t="shared" ref="H113:P113" si="47">SUM(H114:H115)</f>
        <v>975</v>
      </c>
      <c r="I113" s="168">
        <f t="shared" si="47"/>
        <v>3745</v>
      </c>
      <c r="J113" s="168">
        <f t="shared" si="47"/>
        <v>1587.86</v>
      </c>
      <c r="K113" s="168">
        <f t="shared" si="47"/>
        <v>0</v>
      </c>
      <c r="L113" s="168">
        <f t="shared" si="47"/>
        <v>0</v>
      </c>
      <c r="M113" s="168">
        <f t="shared" si="47"/>
        <v>0</v>
      </c>
      <c r="N113" s="168">
        <f t="shared" si="47"/>
        <v>0</v>
      </c>
      <c r="O113" s="168">
        <f t="shared" si="47"/>
        <v>0</v>
      </c>
      <c r="P113" s="168">
        <f t="shared" si="47"/>
        <v>0</v>
      </c>
      <c r="Q113" s="168">
        <f t="shared" si="46"/>
        <v>0</v>
      </c>
      <c r="R113" s="168">
        <f t="shared" si="46"/>
        <v>0</v>
      </c>
      <c r="S113" s="168">
        <f t="shared" si="46"/>
        <v>0</v>
      </c>
    </row>
    <row r="114" spans="1:19" s="64" customFormat="1">
      <c r="A114" s="74"/>
      <c r="B114" s="74" t="str">
        <f t="shared" si="25"/>
        <v>a</v>
      </c>
      <c r="C114" s="93"/>
      <c r="D114" s="94" t="s">
        <v>173</v>
      </c>
      <c r="E114" s="98"/>
      <c r="F114" s="98"/>
      <c r="G114" s="78">
        <f>SUM(H114:S114)</f>
        <v>6307.86</v>
      </c>
      <c r="H114" s="169">
        <v>975</v>
      </c>
      <c r="I114" s="169">
        <v>3745</v>
      </c>
      <c r="J114" s="169">
        <v>1587.86</v>
      </c>
      <c r="K114" s="169"/>
      <c r="L114" s="169"/>
      <c r="M114" s="169"/>
      <c r="N114" s="169"/>
      <c r="O114" s="169"/>
      <c r="P114" s="169"/>
      <c r="Q114" s="169"/>
      <c r="R114" s="169"/>
      <c r="S114" s="169"/>
    </row>
    <row r="115" spans="1:19" s="64" customFormat="1">
      <c r="A115" s="74"/>
      <c r="B115" s="74" t="str">
        <f t="shared" si="25"/>
        <v>b</v>
      </c>
      <c r="C115" s="93"/>
      <c r="D115" s="94" t="s">
        <v>174</v>
      </c>
      <c r="E115" s="98"/>
      <c r="F115" s="98"/>
      <c r="G115" s="78">
        <f>SUM(H115:S115)</f>
        <v>0</v>
      </c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s="64" customFormat="1">
      <c r="A116" s="66"/>
      <c r="B116" s="66" t="str">
        <f t="shared" si="25"/>
        <v>b</v>
      </c>
      <c r="C116" s="105"/>
      <c r="D116" s="106" t="s">
        <v>176</v>
      </c>
      <c r="E116" s="95">
        <f>SUM(E117:E118)</f>
        <v>0</v>
      </c>
      <c r="F116" s="95">
        <f t="shared" ref="F116:S116" si="48">SUM(F117:F118)</f>
        <v>0</v>
      </c>
      <c r="G116" s="95">
        <f>SUM(G117:G118)</f>
        <v>0</v>
      </c>
      <c r="H116" s="168">
        <f t="shared" ref="H116:P116" si="49">SUM(H117:H118)</f>
        <v>0</v>
      </c>
      <c r="I116" s="168">
        <f t="shared" si="49"/>
        <v>0</v>
      </c>
      <c r="J116" s="168">
        <f t="shared" si="49"/>
        <v>0</v>
      </c>
      <c r="K116" s="168">
        <f t="shared" si="49"/>
        <v>0</v>
      </c>
      <c r="L116" s="168">
        <f t="shared" si="49"/>
        <v>0</v>
      </c>
      <c r="M116" s="168">
        <f t="shared" si="49"/>
        <v>0</v>
      </c>
      <c r="N116" s="168">
        <f t="shared" si="49"/>
        <v>0</v>
      </c>
      <c r="O116" s="168">
        <f t="shared" si="49"/>
        <v>0</v>
      </c>
      <c r="P116" s="168">
        <f t="shared" si="49"/>
        <v>0</v>
      </c>
      <c r="Q116" s="168">
        <f t="shared" si="48"/>
        <v>0</v>
      </c>
      <c r="R116" s="168">
        <f t="shared" si="48"/>
        <v>0</v>
      </c>
      <c r="S116" s="168">
        <f t="shared" si="48"/>
        <v>0</v>
      </c>
    </row>
    <row r="117" spans="1:19" s="64" customFormat="1">
      <c r="A117" s="66"/>
      <c r="B117" s="66" t="str">
        <f t="shared" si="25"/>
        <v>b</v>
      </c>
      <c r="C117" s="93"/>
      <c r="D117" s="94" t="s">
        <v>173</v>
      </c>
      <c r="E117" s="98"/>
      <c r="F117" s="98"/>
      <c r="G117" s="78">
        <f>SUM(H117:S117)</f>
        <v>0</v>
      </c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s="64" customFormat="1">
      <c r="A118" s="74"/>
      <c r="B118" s="74" t="str">
        <f t="shared" si="25"/>
        <v>b</v>
      </c>
      <c r="C118" s="93"/>
      <c r="D118" s="94" t="s">
        <v>174</v>
      </c>
      <c r="E118" s="98"/>
      <c r="F118" s="98"/>
      <c r="G118" s="78">
        <f>SUM(H118:S118)</f>
        <v>0</v>
      </c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s="64" customFormat="1">
      <c r="A119" s="66" t="s">
        <v>79</v>
      </c>
      <c r="B119" s="66" t="str">
        <f t="shared" si="25"/>
        <v>a</v>
      </c>
      <c r="C119" s="87"/>
      <c r="D119" s="341" t="s">
        <v>65</v>
      </c>
      <c r="E119" s="103">
        <v>49000</v>
      </c>
      <c r="F119" s="103">
        <v>49000</v>
      </c>
      <c r="G119" s="103">
        <f>G120+G121</f>
        <v>2494.19</v>
      </c>
      <c r="H119" s="174">
        <f t="shared" ref="H119:S119" si="50">H120+H121</f>
        <v>629.70000000000005</v>
      </c>
      <c r="I119" s="174">
        <f t="shared" si="50"/>
        <v>1047.76</v>
      </c>
      <c r="J119" s="174">
        <f t="shared" si="50"/>
        <v>816.73</v>
      </c>
      <c r="K119" s="174">
        <f t="shared" si="50"/>
        <v>0</v>
      </c>
      <c r="L119" s="174">
        <f t="shared" si="50"/>
        <v>0</v>
      </c>
      <c r="M119" s="174">
        <f t="shared" si="50"/>
        <v>0</v>
      </c>
      <c r="N119" s="174">
        <f t="shared" si="50"/>
        <v>0</v>
      </c>
      <c r="O119" s="174">
        <f t="shared" si="50"/>
        <v>0</v>
      </c>
      <c r="P119" s="174">
        <f t="shared" si="50"/>
        <v>0</v>
      </c>
      <c r="Q119" s="174">
        <f t="shared" si="50"/>
        <v>0</v>
      </c>
      <c r="R119" s="174">
        <f t="shared" si="50"/>
        <v>0</v>
      </c>
      <c r="S119" s="174">
        <f t="shared" si="50"/>
        <v>0</v>
      </c>
    </row>
    <row r="120" spans="1:19" s="64" customFormat="1" ht="16.5" customHeight="1">
      <c r="A120" s="74"/>
      <c r="B120" s="74" t="str">
        <f t="shared" si="25"/>
        <v>b</v>
      </c>
      <c r="C120" s="90"/>
      <c r="D120" s="91" t="s">
        <v>177</v>
      </c>
      <c r="E120" s="99"/>
      <c r="F120" s="99"/>
      <c r="G120" s="78">
        <f>H120+I120+J120+K120+L120+M120+N120+O120+P120+Q120+R120+S120</f>
        <v>0</v>
      </c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</row>
    <row r="121" spans="1:19" s="64" customFormat="1">
      <c r="A121" s="66"/>
      <c r="B121" s="66" t="str">
        <f t="shared" si="25"/>
        <v>a</v>
      </c>
      <c r="C121" s="90"/>
      <c r="D121" s="91" t="s">
        <v>178</v>
      </c>
      <c r="E121" s="168">
        <f t="shared" ref="E121:G121" si="51">E122</f>
        <v>0</v>
      </c>
      <c r="F121" s="168">
        <f t="shared" si="51"/>
        <v>0</v>
      </c>
      <c r="G121" s="168">
        <f t="shared" si="51"/>
        <v>2494.19</v>
      </c>
      <c r="H121" s="168">
        <f>H122</f>
        <v>629.70000000000005</v>
      </c>
      <c r="I121" s="168">
        <f t="shared" ref="I121:S121" si="52">I122</f>
        <v>1047.76</v>
      </c>
      <c r="J121" s="168">
        <f t="shared" si="52"/>
        <v>816.73</v>
      </c>
      <c r="K121" s="168">
        <f t="shared" si="52"/>
        <v>0</v>
      </c>
      <c r="L121" s="168">
        <f t="shared" si="52"/>
        <v>0</v>
      </c>
      <c r="M121" s="168">
        <f t="shared" si="52"/>
        <v>0</v>
      </c>
      <c r="N121" s="168">
        <f t="shared" si="52"/>
        <v>0</v>
      </c>
      <c r="O121" s="168">
        <f t="shared" si="52"/>
        <v>0</v>
      </c>
      <c r="P121" s="168">
        <f t="shared" si="52"/>
        <v>0</v>
      </c>
      <c r="Q121" s="168">
        <f t="shared" si="52"/>
        <v>0</v>
      </c>
      <c r="R121" s="168">
        <f t="shared" si="52"/>
        <v>0</v>
      </c>
      <c r="S121" s="168">
        <f t="shared" si="52"/>
        <v>0</v>
      </c>
    </row>
    <row r="122" spans="1:19" s="64" customFormat="1">
      <c r="A122" s="66"/>
      <c r="B122" s="66" t="str">
        <f t="shared" si="25"/>
        <v>a</v>
      </c>
      <c r="C122" s="107"/>
      <c r="D122" s="108" t="s">
        <v>179</v>
      </c>
      <c r="E122" s="100">
        <f>SUM(E123:E140)</f>
        <v>0</v>
      </c>
      <c r="F122" s="100">
        <f t="shared" ref="F122:S122" si="53">SUM(F123:F140)</f>
        <v>0</v>
      </c>
      <c r="G122" s="100">
        <f>SUM(G123:G140)</f>
        <v>2494.19</v>
      </c>
      <c r="H122" s="169">
        <f t="shared" ref="H122:P122" si="54">SUM(H123:H140)</f>
        <v>629.70000000000005</v>
      </c>
      <c r="I122" s="169">
        <f t="shared" si="54"/>
        <v>1047.76</v>
      </c>
      <c r="J122" s="169">
        <f t="shared" si="54"/>
        <v>816.73</v>
      </c>
      <c r="K122" s="169">
        <f t="shared" si="54"/>
        <v>0</v>
      </c>
      <c r="L122" s="169">
        <f t="shared" si="54"/>
        <v>0</v>
      </c>
      <c r="M122" s="169">
        <f t="shared" si="54"/>
        <v>0</v>
      </c>
      <c r="N122" s="169">
        <f t="shared" si="54"/>
        <v>0</v>
      </c>
      <c r="O122" s="169">
        <f t="shared" si="54"/>
        <v>0</v>
      </c>
      <c r="P122" s="169">
        <f t="shared" si="54"/>
        <v>0</v>
      </c>
      <c r="Q122" s="169">
        <f t="shared" si="53"/>
        <v>0</v>
      </c>
      <c r="R122" s="169">
        <f t="shared" si="53"/>
        <v>0</v>
      </c>
      <c r="S122" s="169">
        <f t="shared" si="53"/>
        <v>0</v>
      </c>
    </row>
    <row r="123" spans="1:19" s="64" customFormat="1" ht="54">
      <c r="A123" s="74"/>
      <c r="B123" s="74" t="str">
        <f t="shared" si="25"/>
        <v>b</v>
      </c>
      <c r="C123" s="96"/>
      <c r="D123" s="97" t="s">
        <v>180</v>
      </c>
      <c r="E123" s="78"/>
      <c r="F123" s="78"/>
      <c r="G123" s="78">
        <f t="shared" ref="G123:G141" si="55">SUM(H123:S123)</f>
        <v>0</v>
      </c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</row>
    <row r="124" spans="1:19" s="64" customFormat="1">
      <c r="A124" s="74"/>
      <c r="B124" s="74" t="str">
        <f t="shared" si="25"/>
        <v>b</v>
      </c>
      <c r="C124" s="96"/>
      <c r="D124" s="97" t="s">
        <v>181</v>
      </c>
      <c r="E124" s="78"/>
      <c r="F124" s="78"/>
      <c r="G124" s="78">
        <f t="shared" si="55"/>
        <v>0</v>
      </c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</row>
    <row r="125" spans="1:19" s="64" customFormat="1">
      <c r="A125" s="74"/>
      <c r="B125" s="74" t="str">
        <f t="shared" si="25"/>
        <v>b</v>
      </c>
      <c r="C125" s="96"/>
      <c r="D125" s="97" t="s">
        <v>182</v>
      </c>
      <c r="E125" s="78"/>
      <c r="F125" s="78"/>
      <c r="G125" s="78">
        <f t="shared" si="55"/>
        <v>0</v>
      </c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</row>
    <row r="126" spans="1:19" s="64" customFormat="1">
      <c r="A126" s="74"/>
      <c r="B126" s="74" t="str">
        <f t="shared" si="25"/>
        <v>b</v>
      </c>
      <c r="C126" s="96"/>
      <c r="D126" s="97" t="s">
        <v>183</v>
      </c>
      <c r="E126" s="78"/>
      <c r="F126" s="78"/>
      <c r="G126" s="78">
        <f t="shared" si="55"/>
        <v>0</v>
      </c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</row>
    <row r="127" spans="1:19" s="64" customFormat="1">
      <c r="A127" s="74"/>
      <c r="B127" s="74" t="str">
        <f t="shared" si="25"/>
        <v>b</v>
      </c>
      <c r="C127" s="96"/>
      <c r="D127" s="97" t="s">
        <v>184</v>
      </c>
      <c r="E127" s="78"/>
      <c r="F127" s="78"/>
      <c r="G127" s="78">
        <f t="shared" si="55"/>
        <v>0</v>
      </c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</row>
    <row r="128" spans="1:19" s="64" customFormat="1">
      <c r="A128" s="74"/>
      <c r="B128" s="74" t="str">
        <f t="shared" si="25"/>
        <v>b</v>
      </c>
      <c r="C128" s="96"/>
      <c r="D128" s="97" t="s">
        <v>185</v>
      </c>
      <c r="E128" s="78"/>
      <c r="F128" s="78"/>
      <c r="G128" s="78">
        <f t="shared" si="55"/>
        <v>0</v>
      </c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</row>
    <row r="129" spans="1:19" s="64" customFormat="1">
      <c r="A129" s="74"/>
      <c r="B129" s="74" t="str">
        <f t="shared" si="25"/>
        <v>b</v>
      </c>
      <c r="C129" s="96"/>
      <c r="D129" s="97" t="s">
        <v>186</v>
      </c>
      <c r="E129" s="78"/>
      <c r="F129" s="78"/>
      <c r="G129" s="78">
        <f t="shared" si="55"/>
        <v>0</v>
      </c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</row>
    <row r="130" spans="1:19" s="64" customFormat="1">
      <c r="A130" s="74"/>
      <c r="B130" s="74" t="str">
        <f t="shared" si="25"/>
        <v>b</v>
      </c>
      <c r="C130" s="96"/>
      <c r="D130" s="97" t="s">
        <v>187</v>
      </c>
      <c r="E130" s="78"/>
      <c r="F130" s="78"/>
      <c r="G130" s="78">
        <f t="shared" si="55"/>
        <v>0</v>
      </c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</row>
    <row r="131" spans="1:19" s="64" customFormat="1">
      <c r="A131" s="74"/>
      <c r="B131" s="74" t="str">
        <f t="shared" si="25"/>
        <v>b</v>
      </c>
      <c r="C131" s="96"/>
      <c r="D131" s="97" t="s">
        <v>188</v>
      </c>
      <c r="E131" s="78"/>
      <c r="F131" s="78"/>
      <c r="G131" s="78">
        <f t="shared" si="55"/>
        <v>0</v>
      </c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</row>
    <row r="132" spans="1:19" s="64" customFormat="1">
      <c r="A132" s="74"/>
      <c r="B132" s="74" t="str">
        <f t="shared" si="25"/>
        <v>b</v>
      </c>
      <c r="C132" s="96"/>
      <c r="D132" s="97" t="s">
        <v>189</v>
      </c>
      <c r="E132" s="78"/>
      <c r="F132" s="78"/>
      <c r="G132" s="78">
        <f t="shared" si="55"/>
        <v>0</v>
      </c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</row>
    <row r="133" spans="1:19" s="64" customFormat="1" ht="18.75" customHeight="1">
      <c r="A133" s="74"/>
      <c r="B133" s="74" t="str">
        <f t="shared" si="25"/>
        <v>b</v>
      </c>
      <c r="C133" s="96"/>
      <c r="D133" s="97" t="s">
        <v>190</v>
      </c>
      <c r="E133" s="78"/>
      <c r="F133" s="78"/>
      <c r="G133" s="78">
        <f t="shared" si="55"/>
        <v>0</v>
      </c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</row>
    <row r="134" spans="1:19" s="64" customFormat="1" ht="36">
      <c r="A134" s="74"/>
      <c r="B134" s="74" t="str">
        <f t="shared" si="25"/>
        <v>b</v>
      </c>
      <c r="C134" s="96"/>
      <c r="D134" s="97" t="s">
        <v>191</v>
      </c>
      <c r="E134" s="78"/>
      <c r="F134" s="78"/>
      <c r="G134" s="78">
        <f t="shared" si="55"/>
        <v>0</v>
      </c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</row>
    <row r="135" spans="1:19" s="64" customFormat="1">
      <c r="A135" s="74"/>
      <c r="B135" s="74" t="str">
        <f t="shared" si="25"/>
        <v>b</v>
      </c>
      <c r="C135" s="96"/>
      <c r="D135" s="97" t="s">
        <v>192</v>
      </c>
      <c r="E135" s="78"/>
      <c r="F135" s="78"/>
      <c r="G135" s="78">
        <f t="shared" si="55"/>
        <v>0</v>
      </c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</row>
    <row r="136" spans="1:19" s="64" customFormat="1" ht="36">
      <c r="A136" s="74"/>
      <c r="B136" s="74" t="str">
        <f t="shared" ref="B136:B199" si="56">IF(OR(H136&lt;&gt;0,I136&lt;&gt;0,K136&lt;&gt;0,L136&lt;&gt;0,M136&lt;&gt;0,N136&lt;&gt;0),"a","b")</f>
        <v>b</v>
      </c>
      <c r="C136" s="96"/>
      <c r="D136" s="97" t="s">
        <v>193</v>
      </c>
      <c r="E136" s="78"/>
      <c r="F136" s="78"/>
      <c r="G136" s="78">
        <f t="shared" si="55"/>
        <v>0</v>
      </c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</row>
    <row r="137" spans="1:19" s="64" customFormat="1" ht="39.75" customHeight="1">
      <c r="A137" s="74"/>
      <c r="B137" s="74" t="str">
        <f t="shared" si="56"/>
        <v>b</v>
      </c>
      <c r="C137" s="96"/>
      <c r="D137" s="97" t="s">
        <v>194</v>
      </c>
      <c r="E137" s="78"/>
      <c r="F137" s="78"/>
      <c r="G137" s="78">
        <f t="shared" si="55"/>
        <v>0</v>
      </c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</row>
    <row r="138" spans="1:19" s="64" customFormat="1">
      <c r="A138" s="74"/>
      <c r="B138" s="74" t="str">
        <f t="shared" si="56"/>
        <v>a</v>
      </c>
      <c r="C138" s="96"/>
      <c r="D138" s="97" t="s">
        <v>195</v>
      </c>
      <c r="E138" s="78"/>
      <c r="F138" s="78"/>
      <c r="G138" s="78">
        <f t="shared" si="55"/>
        <v>2494.19</v>
      </c>
      <c r="H138" s="175">
        <v>629.70000000000005</v>
      </c>
      <c r="I138" s="175">
        <v>1047.76</v>
      </c>
      <c r="J138" s="175">
        <v>816.73</v>
      </c>
      <c r="K138" s="175"/>
      <c r="L138" s="175"/>
      <c r="M138" s="175"/>
      <c r="N138" s="175"/>
      <c r="O138" s="175"/>
      <c r="P138" s="175"/>
      <c r="Q138" s="175"/>
      <c r="R138" s="175"/>
      <c r="S138" s="175"/>
    </row>
    <row r="139" spans="1:19" s="64" customFormat="1">
      <c r="A139" s="74"/>
      <c r="B139" s="74" t="str">
        <f t="shared" si="56"/>
        <v>b</v>
      </c>
      <c r="C139" s="96"/>
      <c r="D139" s="97" t="s">
        <v>196</v>
      </c>
      <c r="E139" s="78"/>
      <c r="F139" s="78"/>
      <c r="G139" s="78">
        <f t="shared" si="55"/>
        <v>0</v>
      </c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</row>
    <row r="140" spans="1:19" s="64" customFormat="1" ht="36">
      <c r="A140" s="66"/>
      <c r="B140" s="66" t="str">
        <f t="shared" si="56"/>
        <v>b</v>
      </c>
      <c r="C140" s="96"/>
      <c r="D140" s="97" t="s">
        <v>197</v>
      </c>
      <c r="E140" s="78"/>
      <c r="F140" s="78"/>
      <c r="G140" s="78">
        <f t="shared" si="55"/>
        <v>0</v>
      </c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</row>
    <row r="141" spans="1:19" s="64" customFormat="1">
      <c r="A141" s="74"/>
      <c r="B141" s="74" t="str">
        <f t="shared" si="56"/>
        <v>b</v>
      </c>
      <c r="C141" s="93"/>
      <c r="D141" s="94" t="s">
        <v>198</v>
      </c>
      <c r="E141" s="98"/>
      <c r="F141" s="98"/>
      <c r="G141" s="78">
        <f t="shared" si="55"/>
        <v>0</v>
      </c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</row>
    <row r="142" spans="1:19" s="64" customFormat="1">
      <c r="A142" s="66" t="s">
        <v>79</v>
      </c>
      <c r="B142" s="66" t="str">
        <f t="shared" si="56"/>
        <v>b</v>
      </c>
      <c r="C142" s="109"/>
      <c r="D142" s="83" t="s">
        <v>66</v>
      </c>
      <c r="E142" s="118">
        <v>38000</v>
      </c>
      <c r="F142" s="118">
        <v>38000</v>
      </c>
      <c r="G142" s="118">
        <f>G143+G190+G197+G198</f>
        <v>0</v>
      </c>
      <c r="H142" s="176">
        <f t="shared" ref="H142:P142" si="57">H143+H190+H197+H198</f>
        <v>0</v>
      </c>
      <c r="I142" s="176">
        <f t="shared" si="57"/>
        <v>0</v>
      </c>
      <c r="J142" s="176">
        <f t="shared" si="57"/>
        <v>0</v>
      </c>
      <c r="K142" s="176">
        <f t="shared" si="57"/>
        <v>0</v>
      </c>
      <c r="L142" s="176">
        <f t="shared" si="57"/>
        <v>0</v>
      </c>
      <c r="M142" s="176">
        <f t="shared" si="57"/>
        <v>0</v>
      </c>
      <c r="N142" s="176">
        <f t="shared" si="57"/>
        <v>0</v>
      </c>
      <c r="O142" s="176">
        <f t="shared" si="57"/>
        <v>0</v>
      </c>
      <c r="P142" s="176">
        <f t="shared" si="57"/>
        <v>0</v>
      </c>
      <c r="Q142" s="176">
        <f t="shared" ref="Q142:S142" si="58">Q143+Q190+Q197+Q198</f>
        <v>0</v>
      </c>
      <c r="R142" s="176">
        <f t="shared" si="58"/>
        <v>0</v>
      </c>
      <c r="S142" s="176">
        <f t="shared" si="58"/>
        <v>0</v>
      </c>
    </row>
    <row r="143" spans="1:19" s="64" customFormat="1">
      <c r="A143" s="66"/>
      <c r="B143" s="66" t="str">
        <f t="shared" si="56"/>
        <v>b</v>
      </c>
      <c r="C143" s="110"/>
      <c r="D143" s="111" t="s">
        <v>199</v>
      </c>
      <c r="E143" s="92">
        <f>E144+E156+E185</f>
        <v>0</v>
      </c>
      <c r="F143" s="92">
        <f t="shared" ref="F143:S143" si="59">F144+F156+F185</f>
        <v>0</v>
      </c>
      <c r="G143" s="92">
        <f>G144+G156+G185</f>
        <v>0</v>
      </c>
      <c r="H143" s="177">
        <f t="shared" ref="H143:P143" si="60">H144+H156+H185</f>
        <v>0</v>
      </c>
      <c r="I143" s="177">
        <f t="shared" si="60"/>
        <v>0</v>
      </c>
      <c r="J143" s="177">
        <f t="shared" si="60"/>
        <v>0</v>
      </c>
      <c r="K143" s="177">
        <f t="shared" si="60"/>
        <v>0</v>
      </c>
      <c r="L143" s="177">
        <f t="shared" si="60"/>
        <v>0</v>
      </c>
      <c r="M143" s="177">
        <f t="shared" si="60"/>
        <v>0</v>
      </c>
      <c r="N143" s="177">
        <f t="shared" si="60"/>
        <v>0</v>
      </c>
      <c r="O143" s="177">
        <f t="shared" si="60"/>
        <v>0</v>
      </c>
      <c r="P143" s="177">
        <f t="shared" si="60"/>
        <v>0</v>
      </c>
      <c r="Q143" s="177">
        <f t="shared" si="59"/>
        <v>0</v>
      </c>
      <c r="R143" s="177">
        <f t="shared" si="59"/>
        <v>0</v>
      </c>
      <c r="S143" s="177">
        <f t="shared" si="59"/>
        <v>0</v>
      </c>
    </row>
    <row r="144" spans="1:19" s="64" customFormat="1">
      <c r="A144" s="74"/>
      <c r="B144" s="74" t="str">
        <f t="shared" si="56"/>
        <v>b</v>
      </c>
      <c r="C144" s="90"/>
      <c r="D144" s="91" t="s">
        <v>200</v>
      </c>
      <c r="E144" s="95">
        <f>SUM(E145:E155)</f>
        <v>0</v>
      </c>
      <c r="F144" s="95">
        <f t="shared" ref="F144:S144" si="61">SUM(F145:F155)</f>
        <v>0</v>
      </c>
      <c r="G144" s="95">
        <f>SUM(G145:G155)</f>
        <v>0</v>
      </c>
      <c r="H144" s="171">
        <f t="shared" ref="H144:P144" si="62">SUM(H145:H155)</f>
        <v>0</v>
      </c>
      <c r="I144" s="171">
        <f t="shared" si="62"/>
        <v>0</v>
      </c>
      <c r="J144" s="171">
        <f t="shared" si="62"/>
        <v>0</v>
      </c>
      <c r="K144" s="171">
        <f t="shared" si="62"/>
        <v>0</v>
      </c>
      <c r="L144" s="171">
        <f t="shared" si="62"/>
        <v>0</v>
      </c>
      <c r="M144" s="171">
        <f t="shared" si="62"/>
        <v>0</v>
      </c>
      <c r="N144" s="171">
        <f t="shared" si="62"/>
        <v>0</v>
      </c>
      <c r="O144" s="171">
        <f t="shared" si="62"/>
        <v>0</v>
      </c>
      <c r="P144" s="171">
        <f t="shared" si="62"/>
        <v>0</v>
      </c>
      <c r="Q144" s="171">
        <f t="shared" si="61"/>
        <v>0</v>
      </c>
      <c r="R144" s="171">
        <f t="shared" si="61"/>
        <v>0</v>
      </c>
      <c r="S144" s="171">
        <f t="shared" si="61"/>
        <v>0</v>
      </c>
    </row>
    <row r="145" spans="1:19" s="64" customFormat="1">
      <c r="A145" s="74"/>
      <c r="B145" s="74" t="str">
        <f t="shared" si="56"/>
        <v>b</v>
      </c>
      <c r="C145" s="93"/>
      <c r="D145" s="94" t="s">
        <v>201</v>
      </c>
      <c r="E145" s="98"/>
      <c r="F145" s="98"/>
      <c r="G145" s="78">
        <f t="shared" ref="G145:G155" si="63">SUM(H145:S145)</f>
        <v>0</v>
      </c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</row>
    <row r="146" spans="1:19" s="64" customFormat="1">
      <c r="A146" s="74"/>
      <c r="B146" s="74" t="str">
        <f t="shared" si="56"/>
        <v>b</v>
      </c>
      <c r="C146" s="93"/>
      <c r="D146" s="94" t="s">
        <v>202</v>
      </c>
      <c r="E146" s="98"/>
      <c r="F146" s="98"/>
      <c r="G146" s="78">
        <f t="shared" si="63"/>
        <v>0</v>
      </c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</row>
    <row r="147" spans="1:19" s="64" customFormat="1">
      <c r="A147" s="74"/>
      <c r="B147" s="74" t="str">
        <f t="shared" si="56"/>
        <v>b</v>
      </c>
      <c r="C147" s="93"/>
      <c r="D147" s="94" t="s">
        <v>203</v>
      </c>
      <c r="E147" s="98"/>
      <c r="F147" s="98"/>
      <c r="G147" s="78">
        <f t="shared" si="63"/>
        <v>0</v>
      </c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</row>
    <row r="148" spans="1:19" s="64" customFormat="1">
      <c r="A148" s="74"/>
      <c r="B148" s="74" t="str">
        <f t="shared" si="56"/>
        <v>b</v>
      </c>
      <c r="C148" s="93"/>
      <c r="D148" s="94" t="s">
        <v>204</v>
      </c>
      <c r="E148" s="98"/>
      <c r="F148" s="98"/>
      <c r="G148" s="78">
        <f t="shared" si="63"/>
        <v>0</v>
      </c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</row>
    <row r="149" spans="1:19" s="64" customFormat="1">
      <c r="A149" s="74"/>
      <c r="B149" s="74" t="str">
        <f t="shared" si="56"/>
        <v>b</v>
      </c>
      <c r="C149" s="93"/>
      <c r="D149" s="94" t="s">
        <v>205</v>
      </c>
      <c r="E149" s="98"/>
      <c r="F149" s="98"/>
      <c r="G149" s="78">
        <f t="shared" si="63"/>
        <v>0</v>
      </c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</row>
    <row r="150" spans="1:19" s="64" customFormat="1">
      <c r="A150" s="74"/>
      <c r="B150" s="74" t="str">
        <f t="shared" si="56"/>
        <v>b</v>
      </c>
      <c r="C150" s="93"/>
      <c r="D150" s="94" t="s">
        <v>206</v>
      </c>
      <c r="E150" s="98"/>
      <c r="F150" s="98"/>
      <c r="G150" s="78">
        <f t="shared" si="63"/>
        <v>0</v>
      </c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</row>
    <row r="151" spans="1:19" s="64" customFormat="1">
      <c r="A151" s="74"/>
      <c r="B151" s="74" t="str">
        <f t="shared" si="56"/>
        <v>b</v>
      </c>
      <c r="C151" s="93"/>
      <c r="D151" s="94" t="s">
        <v>207</v>
      </c>
      <c r="E151" s="98"/>
      <c r="F151" s="98"/>
      <c r="G151" s="78">
        <f t="shared" si="63"/>
        <v>0</v>
      </c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</row>
    <row r="152" spans="1:19" s="64" customFormat="1" ht="21.75" customHeight="1">
      <c r="A152" s="74"/>
      <c r="B152" s="74" t="str">
        <f t="shared" si="56"/>
        <v>b</v>
      </c>
      <c r="C152" s="93"/>
      <c r="D152" s="94" t="s">
        <v>208</v>
      </c>
      <c r="E152" s="98"/>
      <c r="F152" s="98"/>
      <c r="G152" s="78">
        <f t="shared" si="63"/>
        <v>0</v>
      </c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</row>
    <row r="153" spans="1:19" s="64" customFormat="1">
      <c r="A153" s="74"/>
      <c r="B153" s="74" t="str">
        <f t="shared" si="56"/>
        <v>b</v>
      </c>
      <c r="C153" s="93"/>
      <c r="D153" s="94" t="s">
        <v>209</v>
      </c>
      <c r="E153" s="98"/>
      <c r="F153" s="98"/>
      <c r="G153" s="78">
        <f t="shared" si="63"/>
        <v>0</v>
      </c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</row>
    <row r="154" spans="1:19" s="64" customFormat="1">
      <c r="A154" s="74"/>
      <c r="B154" s="74" t="str">
        <f t="shared" si="56"/>
        <v>b</v>
      </c>
      <c r="C154" s="93"/>
      <c r="D154" s="94" t="s">
        <v>210</v>
      </c>
      <c r="E154" s="98"/>
      <c r="F154" s="98"/>
      <c r="G154" s="78">
        <f t="shared" si="63"/>
        <v>0</v>
      </c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</row>
    <row r="155" spans="1:19" s="64" customFormat="1">
      <c r="A155" s="74"/>
      <c r="B155" s="74" t="str">
        <f t="shared" si="56"/>
        <v>b</v>
      </c>
      <c r="C155" s="93"/>
      <c r="D155" s="94" t="s">
        <v>211</v>
      </c>
      <c r="E155" s="98"/>
      <c r="F155" s="98"/>
      <c r="G155" s="78">
        <f t="shared" si="63"/>
        <v>0</v>
      </c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</row>
    <row r="156" spans="1:19" s="64" customFormat="1">
      <c r="A156" s="66"/>
      <c r="B156" s="66" t="str">
        <f t="shared" si="56"/>
        <v>b</v>
      </c>
      <c r="C156" s="90"/>
      <c r="D156" s="91" t="s">
        <v>212</v>
      </c>
      <c r="E156" s="95">
        <f>E157+E164</f>
        <v>0</v>
      </c>
      <c r="F156" s="95">
        <f t="shared" ref="F156:S156" si="64">F157+F164</f>
        <v>0</v>
      </c>
      <c r="G156" s="95">
        <f>G157+G164</f>
        <v>0</v>
      </c>
      <c r="H156" s="171">
        <f t="shared" ref="H156:P156" si="65">H157+H164</f>
        <v>0</v>
      </c>
      <c r="I156" s="171">
        <f t="shared" si="65"/>
        <v>0</v>
      </c>
      <c r="J156" s="171">
        <f t="shared" si="65"/>
        <v>0</v>
      </c>
      <c r="K156" s="171">
        <f t="shared" si="65"/>
        <v>0</v>
      </c>
      <c r="L156" s="171">
        <f t="shared" si="65"/>
        <v>0</v>
      </c>
      <c r="M156" s="171">
        <f t="shared" si="65"/>
        <v>0</v>
      </c>
      <c r="N156" s="171">
        <f t="shared" si="65"/>
        <v>0</v>
      </c>
      <c r="O156" s="171">
        <f t="shared" si="65"/>
        <v>0</v>
      </c>
      <c r="P156" s="171">
        <f t="shared" si="65"/>
        <v>0</v>
      </c>
      <c r="Q156" s="171">
        <f t="shared" si="64"/>
        <v>0</v>
      </c>
      <c r="R156" s="171">
        <f t="shared" si="64"/>
        <v>0</v>
      </c>
      <c r="S156" s="171">
        <f t="shared" si="64"/>
        <v>0</v>
      </c>
    </row>
    <row r="157" spans="1:19" s="64" customFormat="1">
      <c r="A157" s="74"/>
      <c r="B157" s="74" t="str">
        <f t="shared" si="56"/>
        <v>b</v>
      </c>
      <c r="C157" s="93"/>
      <c r="D157" s="94" t="s">
        <v>213</v>
      </c>
      <c r="E157" s="100">
        <f>SUM(E158:E163)</f>
        <v>0</v>
      </c>
      <c r="F157" s="100">
        <f t="shared" ref="F157:S157" si="66">SUM(F158:F163)</f>
        <v>0</v>
      </c>
      <c r="G157" s="100">
        <f>SUM(G158:G163)</f>
        <v>0</v>
      </c>
      <c r="H157" s="169">
        <f t="shared" ref="H157:P157" si="67">SUM(H158:H163)</f>
        <v>0</v>
      </c>
      <c r="I157" s="169">
        <f t="shared" si="67"/>
        <v>0</v>
      </c>
      <c r="J157" s="169">
        <f t="shared" si="67"/>
        <v>0</v>
      </c>
      <c r="K157" s="169">
        <f t="shared" si="67"/>
        <v>0</v>
      </c>
      <c r="L157" s="169">
        <f t="shared" si="67"/>
        <v>0</v>
      </c>
      <c r="M157" s="169">
        <f t="shared" si="67"/>
        <v>0</v>
      </c>
      <c r="N157" s="169">
        <f t="shared" si="67"/>
        <v>0</v>
      </c>
      <c r="O157" s="169">
        <f t="shared" si="67"/>
        <v>0</v>
      </c>
      <c r="P157" s="169">
        <f t="shared" si="67"/>
        <v>0</v>
      </c>
      <c r="Q157" s="169">
        <f t="shared" si="66"/>
        <v>0</v>
      </c>
      <c r="R157" s="169">
        <f t="shared" si="66"/>
        <v>0</v>
      </c>
      <c r="S157" s="169">
        <f t="shared" si="66"/>
        <v>0</v>
      </c>
    </row>
    <row r="158" spans="1:19" s="64" customFormat="1">
      <c r="A158" s="74"/>
      <c r="B158" s="74" t="str">
        <f t="shared" si="56"/>
        <v>b</v>
      </c>
      <c r="C158" s="96"/>
      <c r="D158" s="97" t="s">
        <v>214</v>
      </c>
      <c r="E158" s="78"/>
      <c r="F158" s="78"/>
      <c r="G158" s="78">
        <f t="shared" ref="G158:G163" si="68">SUM(H158:S158)</f>
        <v>0</v>
      </c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</row>
    <row r="159" spans="1:19" s="64" customFormat="1">
      <c r="A159" s="74"/>
      <c r="B159" s="74" t="str">
        <f t="shared" si="56"/>
        <v>b</v>
      </c>
      <c r="C159" s="96"/>
      <c r="D159" s="97" t="s">
        <v>215</v>
      </c>
      <c r="E159" s="78"/>
      <c r="F159" s="78"/>
      <c r="G159" s="78">
        <f t="shared" si="68"/>
        <v>0</v>
      </c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</row>
    <row r="160" spans="1:19" s="64" customFormat="1">
      <c r="A160" s="74"/>
      <c r="B160" s="74" t="str">
        <f t="shared" si="56"/>
        <v>b</v>
      </c>
      <c r="C160" s="96"/>
      <c r="D160" s="97" t="s">
        <v>216</v>
      </c>
      <c r="E160" s="78"/>
      <c r="F160" s="78"/>
      <c r="G160" s="78">
        <f t="shared" si="68"/>
        <v>0</v>
      </c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</row>
    <row r="161" spans="1:19" s="64" customFormat="1" ht="36">
      <c r="A161" s="74"/>
      <c r="B161" s="74" t="str">
        <f t="shared" si="56"/>
        <v>b</v>
      </c>
      <c r="C161" s="96"/>
      <c r="D161" s="97" t="s">
        <v>217</v>
      </c>
      <c r="E161" s="78"/>
      <c r="F161" s="78"/>
      <c r="G161" s="78">
        <f t="shared" si="68"/>
        <v>0</v>
      </c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</row>
    <row r="162" spans="1:19" s="64" customFormat="1" ht="36">
      <c r="A162" s="74"/>
      <c r="B162" s="74" t="str">
        <f t="shared" si="56"/>
        <v>b</v>
      </c>
      <c r="C162" s="96"/>
      <c r="D162" s="97" t="s">
        <v>218</v>
      </c>
      <c r="E162" s="78"/>
      <c r="F162" s="78"/>
      <c r="G162" s="78">
        <f t="shared" si="68"/>
        <v>0</v>
      </c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</row>
    <row r="163" spans="1:19" s="64" customFormat="1">
      <c r="A163" s="74"/>
      <c r="B163" s="74" t="str">
        <f t="shared" si="56"/>
        <v>b</v>
      </c>
      <c r="C163" s="112"/>
      <c r="D163" s="113" t="s">
        <v>219</v>
      </c>
      <c r="E163" s="78"/>
      <c r="F163" s="78"/>
      <c r="G163" s="78">
        <f t="shared" si="68"/>
        <v>0</v>
      </c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</row>
    <row r="164" spans="1:19" s="64" customFormat="1">
      <c r="A164" s="66"/>
      <c r="B164" s="66" t="str">
        <f t="shared" si="56"/>
        <v>b</v>
      </c>
      <c r="C164" s="93"/>
      <c r="D164" s="94" t="s">
        <v>220</v>
      </c>
      <c r="E164" s="114">
        <f>SUM(E165:E184)</f>
        <v>0</v>
      </c>
      <c r="F164" s="114">
        <f t="shared" ref="F164:S164" si="69">SUM(F165:F184)</f>
        <v>0</v>
      </c>
      <c r="G164" s="114">
        <f>SUM(G165:G184)</f>
        <v>0</v>
      </c>
      <c r="H164" s="169">
        <f t="shared" ref="H164:P164" si="70">SUM(H165:H184)</f>
        <v>0</v>
      </c>
      <c r="I164" s="169">
        <f t="shared" si="70"/>
        <v>0</v>
      </c>
      <c r="J164" s="169">
        <f t="shared" si="70"/>
        <v>0</v>
      </c>
      <c r="K164" s="169">
        <f t="shared" si="70"/>
        <v>0</v>
      </c>
      <c r="L164" s="169">
        <f t="shared" si="70"/>
        <v>0</v>
      </c>
      <c r="M164" s="169">
        <f t="shared" si="70"/>
        <v>0</v>
      </c>
      <c r="N164" s="169">
        <f t="shared" si="70"/>
        <v>0</v>
      </c>
      <c r="O164" s="169">
        <f t="shared" si="70"/>
        <v>0</v>
      </c>
      <c r="P164" s="169">
        <f t="shared" si="70"/>
        <v>0</v>
      </c>
      <c r="Q164" s="169">
        <f t="shared" si="69"/>
        <v>0</v>
      </c>
      <c r="R164" s="169">
        <f t="shared" si="69"/>
        <v>0</v>
      </c>
      <c r="S164" s="169">
        <f t="shared" si="69"/>
        <v>0</v>
      </c>
    </row>
    <row r="165" spans="1:19" s="64" customFormat="1">
      <c r="A165" s="74"/>
      <c r="B165" s="74" t="str">
        <f t="shared" si="56"/>
        <v>b</v>
      </c>
      <c r="C165" s="115"/>
      <c r="D165" s="116" t="s">
        <v>102</v>
      </c>
      <c r="E165" s="117"/>
      <c r="F165" s="117"/>
      <c r="G165" s="78">
        <f t="shared" ref="G165:G184" si="71">SUM(H165:S165)</f>
        <v>0</v>
      </c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</row>
    <row r="166" spans="1:19" s="64" customFormat="1">
      <c r="A166" s="66"/>
      <c r="B166" s="66" t="str">
        <f t="shared" si="56"/>
        <v>b</v>
      </c>
      <c r="C166" s="115"/>
      <c r="D166" s="116" t="s">
        <v>103</v>
      </c>
      <c r="E166" s="117"/>
      <c r="F166" s="117"/>
      <c r="G166" s="78">
        <f t="shared" si="71"/>
        <v>0</v>
      </c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</row>
    <row r="167" spans="1:19" s="64" customFormat="1">
      <c r="A167" s="66"/>
      <c r="B167" s="66" t="str">
        <f t="shared" si="56"/>
        <v>b</v>
      </c>
      <c r="C167" s="115"/>
      <c r="D167" s="116" t="s">
        <v>221</v>
      </c>
      <c r="E167" s="117"/>
      <c r="F167" s="117"/>
      <c r="G167" s="78">
        <f t="shared" si="71"/>
        <v>0</v>
      </c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</row>
    <row r="168" spans="1:19" s="64" customFormat="1">
      <c r="A168" s="66"/>
      <c r="B168" s="66" t="str">
        <f t="shared" si="56"/>
        <v>b</v>
      </c>
      <c r="C168" s="115"/>
      <c r="D168" s="116" t="s">
        <v>108</v>
      </c>
      <c r="E168" s="117"/>
      <c r="F168" s="117"/>
      <c r="G168" s="78">
        <f t="shared" si="71"/>
        <v>0</v>
      </c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</row>
    <row r="169" spans="1:19" s="64" customFormat="1">
      <c r="A169" s="74"/>
      <c r="B169" s="74" t="str">
        <f t="shared" si="56"/>
        <v>b</v>
      </c>
      <c r="C169" s="115"/>
      <c r="D169" s="116" t="s">
        <v>222</v>
      </c>
      <c r="E169" s="117"/>
      <c r="F169" s="117"/>
      <c r="G169" s="78">
        <f t="shared" si="71"/>
        <v>0</v>
      </c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</row>
    <row r="170" spans="1:19" s="64" customFormat="1">
      <c r="A170" s="74"/>
      <c r="B170" s="74" t="str">
        <f t="shared" si="56"/>
        <v>b</v>
      </c>
      <c r="C170" s="115"/>
      <c r="D170" s="116" t="s">
        <v>223</v>
      </c>
      <c r="E170" s="117"/>
      <c r="F170" s="117"/>
      <c r="G170" s="78">
        <f t="shared" si="71"/>
        <v>0</v>
      </c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</row>
    <row r="171" spans="1:19" s="64" customFormat="1">
      <c r="A171" s="74"/>
      <c r="B171" s="74" t="str">
        <f t="shared" si="56"/>
        <v>b</v>
      </c>
      <c r="C171" s="115"/>
      <c r="D171" s="116" t="s">
        <v>224</v>
      </c>
      <c r="E171" s="117"/>
      <c r="F171" s="117"/>
      <c r="G171" s="78">
        <f t="shared" si="71"/>
        <v>0</v>
      </c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</row>
    <row r="172" spans="1:19" s="64" customFormat="1">
      <c r="A172" s="74"/>
      <c r="B172" s="74" t="str">
        <f t="shared" si="56"/>
        <v>b</v>
      </c>
      <c r="C172" s="115"/>
      <c r="D172" s="116" t="s">
        <v>225</v>
      </c>
      <c r="E172" s="117"/>
      <c r="F172" s="117"/>
      <c r="G172" s="78">
        <f t="shared" si="71"/>
        <v>0</v>
      </c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</row>
    <row r="173" spans="1:19" s="64" customFormat="1">
      <c r="A173" s="74"/>
      <c r="B173" s="74" t="str">
        <f t="shared" si="56"/>
        <v>b</v>
      </c>
      <c r="C173" s="115"/>
      <c r="D173" s="116" t="s">
        <v>226</v>
      </c>
      <c r="E173" s="117"/>
      <c r="F173" s="117"/>
      <c r="G173" s="78">
        <f t="shared" si="71"/>
        <v>0</v>
      </c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</row>
    <row r="174" spans="1:19" s="64" customFormat="1">
      <c r="A174" s="74"/>
      <c r="B174" s="74" t="str">
        <f t="shared" si="56"/>
        <v>b</v>
      </c>
      <c r="C174" s="115"/>
      <c r="D174" s="116" t="s">
        <v>109</v>
      </c>
      <c r="E174" s="117"/>
      <c r="F174" s="117"/>
      <c r="G174" s="78">
        <f t="shared" si="71"/>
        <v>0</v>
      </c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</row>
    <row r="175" spans="1:19" s="64" customFormat="1">
      <c r="A175" s="74"/>
      <c r="B175" s="74" t="str">
        <f t="shared" si="56"/>
        <v>b</v>
      </c>
      <c r="C175" s="115"/>
      <c r="D175" s="116" t="s">
        <v>227</v>
      </c>
      <c r="E175" s="117"/>
      <c r="F175" s="117"/>
      <c r="G175" s="78">
        <f t="shared" si="71"/>
        <v>0</v>
      </c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</row>
    <row r="176" spans="1:19" s="64" customFormat="1">
      <c r="A176" s="74"/>
      <c r="B176" s="74" t="str">
        <f t="shared" si="56"/>
        <v>b</v>
      </c>
      <c r="C176" s="115"/>
      <c r="D176" s="116" t="s">
        <v>228</v>
      </c>
      <c r="E176" s="117"/>
      <c r="F176" s="117"/>
      <c r="G176" s="78">
        <f t="shared" si="71"/>
        <v>0</v>
      </c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</row>
    <row r="177" spans="1:19" s="64" customFormat="1">
      <c r="A177" s="74"/>
      <c r="B177" s="74" t="str">
        <f t="shared" si="56"/>
        <v>b</v>
      </c>
      <c r="C177" s="115"/>
      <c r="D177" s="116" t="s">
        <v>229</v>
      </c>
      <c r="E177" s="117"/>
      <c r="F177" s="117"/>
      <c r="G177" s="78">
        <f t="shared" si="71"/>
        <v>0</v>
      </c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</row>
    <row r="178" spans="1:19" s="64" customFormat="1">
      <c r="A178" s="66"/>
      <c r="B178" s="66" t="str">
        <f t="shared" si="56"/>
        <v>b</v>
      </c>
      <c r="C178" s="115"/>
      <c r="D178" s="116" t="s">
        <v>230</v>
      </c>
      <c r="E178" s="117"/>
      <c r="F178" s="117"/>
      <c r="G178" s="78">
        <f t="shared" si="71"/>
        <v>0</v>
      </c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</row>
    <row r="179" spans="1:19" s="64" customFormat="1">
      <c r="A179" s="74"/>
      <c r="B179" s="74" t="str">
        <f t="shared" si="56"/>
        <v>b</v>
      </c>
      <c r="C179" s="115"/>
      <c r="D179" s="116" t="s">
        <v>115</v>
      </c>
      <c r="E179" s="117"/>
      <c r="F179" s="117"/>
      <c r="G179" s="78">
        <f t="shared" si="71"/>
        <v>0</v>
      </c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</row>
    <row r="180" spans="1:19" s="64" customFormat="1">
      <c r="A180" s="74"/>
      <c r="B180" s="74" t="str">
        <f t="shared" si="56"/>
        <v>b</v>
      </c>
      <c r="C180" s="115"/>
      <c r="D180" s="116" t="s">
        <v>231</v>
      </c>
      <c r="E180" s="117"/>
      <c r="F180" s="117"/>
      <c r="G180" s="78">
        <f t="shared" si="71"/>
        <v>0</v>
      </c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</row>
    <row r="181" spans="1:19" s="64" customFormat="1">
      <c r="A181" s="74"/>
      <c r="B181" s="74" t="str">
        <f t="shared" si="56"/>
        <v>b</v>
      </c>
      <c r="C181" s="115"/>
      <c r="D181" s="116" t="s">
        <v>232</v>
      </c>
      <c r="E181" s="117"/>
      <c r="F181" s="117"/>
      <c r="G181" s="78">
        <f t="shared" si="71"/>
        <v>0</v>
      </c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</row>
    <row r="182" spans="1:19" s="64" customFormat="1" ht="36">
      <c r="A182" s="74"/>
      <c r="B182" s="74" t="str">
        <f t="shared" si="56"/>
        <v>b</v>
      </c>
      <c r="C182" s="115"/>
      <c r="D182" s="116" t="s">
        <v>233</v>
      </c>
      <c r="E182" s="117"/>
      <c r="F182" s="117"/>
      <c r="G182" s="78">
        <f t="shared" si="71"/>
        <v>0</v>
      </c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</row>
    <row r="183" spans="1:19" s="64" customFormat="1">
      <c r="A183" s="74"/>
      <c r="B183" s="74" t="str">
        <f t="shared" si="56"/>
        <v>b</v>
      </c>
      <c r="C183" s="115"/>
      <c r="D183" s="116" t="s">
        <v>234</v>
      </c>
      <c r="E183" s="117"/>
      <c r="F183" s="117"/>
      <c r="G183" s="78">
        <f t="shared" si="71"/>
        <v>0</v>
      </c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</row>
    <row r="184" spans="1:19" s="64" customFormat="1" ht="36">
      <c r="A184" s="74"/>
      <c r="B184" s="74" t="str">
        <f t="shared" si="56"/>
        <v>b</v>
      </c>
      <c r="C184" s="115"/>
      <c r="D184" s="116" t="s">
        <v>235</v>
      </c>
      <c r="E184" s="117"/>
      <c r="F184" s="117"/>
      <c r="G184" s="78">
        <f t="shared" si="71"/>
        <v>0</v>
      </c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</row>
    <row r="185" spans="1:19" s="64" customFormat="1">
      <c r="A185" s="74"/>
      <c r="B185" s="74" t="str">
        <f t="shared" si="56"/>
        <v>b</v>
      </c>
      <c r="C185" s="90"/>
      <c r="D185" s="91" t="s">
        <v>236</v>
      </c>
      <c r="E185" s="114">
        <f>E186+E187</f>
        <v>0</v>
      </c>
      <c r="F185" s="114">
        <f t="shared" ref="F185:S185" si="72">F186+F187</f>
        <v>0</v>
      </c>
      <c r="G185" s="114">
        <f>G186+G187</f>
        <v>0</v>
      </c>
      <c r="H185" s="171">
        <f t="shared" ref="H185:P185" si="73">H186+H187</f>
        <v>0</v>
      </c>
      <c r="I185" s="171">
        <f t="shared" si="73"/>
        <v>0</v>
      </c>
      <c r="J185" s="171">
        <f t="shared" si="73"/>
        <v>0</v>
      </c>
      <c r="K185" s="171">
        <f t="shared" si="73"/>
        <v>0</v>
      </c>
      <c r="L185" s="171">
        <f t="shared" si="73"/>
        <v>0</v>
      </c>
      <c r="M185" s="171">
        <f t="shared" si="73"/>
        <v>0</v>
      </c>
      <c r="N185" s="171">
        <f t="shared" si="73"/>
        <v>0</v>
      </c>
      <c r="O185" s="171">
        <f t="shared" si="73"/>
        <v>0</v>
      </c>
      <c r="P185" s="171">
        <f t="shared" si="73"/>
        <v>0</v>
      </c>
      <c r="Q185" s="171">
        <f t="shared" si="72"/>
        <v>0</v>
      </c>
      <c r="R185" s="171">
        <f t="shared" si="72"/>
        <v>0</v>
      </c>
      <c r="S185" s="171">
        <f t="shared" si="72"/>
        <v>0</v>
      </c>
    </row>
    <row r="186" spans="1:19" s="64" customFormat="1">
      <c r="A186" s="74"/>
      <c r="B186" s="74" t="str">
        <f t="shared" si="56"/>
        <v>b</v>
      </c>
      <c r="C186" s="93"/>
      <c r="D186" s="94" t="s">
        <v>237</v>
      </c>
      <c r="E186" s="114"/>
      <c r="F186" s="114"/>
      <c r="G186" s="78">
        <f>SUM(H186:S186)</f>
        <v>0</v>
      </c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</row>
    <row r="187" spans="1:19" s="64" customFormat="1">
      <c r="A187" s="74"/>
      <c r="B187" s="74" t="str">
        <f t="shared" si="56"/>
        <v>b</v>
      </c>
      <c r="C187" s="93"/>
      <c r="D187" s="94" t="s">
        <v>238</v>
      </c>
      <c r="E187" s="114">
        <f>SUM(E188:E189)</f>
        <v>0</v>
      </c>
      <c r="F187" s="114">
        <f t="shared" ref="F187:S187" si="74">SUM(F188:F189)</f>
        <v>0</v>
      </c>
      <c r="G187" s="114">
        <f>SUM(G188:G189)</f>
        <v>0</v>
      </c>
      <c r="H187" s="169">
        <f t="shared" ref="H187:P187" si="75">SUM(H188:H189)</f>
        <v>0</v>
      </c>
      <c r="I187" s="169">
        <f t="shared" si="75"/>
        <v>0</v>
      </c>
      <c r="J187" s="169">
        <f t="shared" si="75"/>
        <v>0</v>
      </c>
      <c r="K187" s="169">
        <f t="shared" si="75"/>
        <v>0</v>
      </c>
      <c r="L187" s="169">
        <f t="shared" si="75"/>
        <v>0</v>
      </c>
      <c r="M187" s="169">
        <f t="shared" si="75"/>
        <v>0</v>
      </c>
      <c r="N187" s="169">
        <f t="shared" si="75"/>
        <v>0</v>
      </c>
      <c r="O187" s="169">
        <f t="shared" si="75"/>
        <v>0</v>
      </c>
      <c r="P187" s="169">
        <f t="shared" si="75"/>
        <v>0</v>
      </c>
      <c r="Q187" s="169">
        <f t="shared" si="74"/>
        <v>0</v>
      </c>
      <c r="R187" s="169">
        <f t="shared" si="74"/>
        <v>0</v>
      </c>
      <c r="S187" s="169">
        <f t="shared" si="74"/>
        <v>0</v>
      </c>
    </row>
    <row r="188" spans="1:19" s="64" customFormat="1">
      <c r="A188" s="74"/>
      <c r="B188" s="74" t="str">
        <f t="shared" si="56"/>
        <v>b</v>
      </c>
      <c r="C188" s="96"/>
      <c r="D188" s="97" t="s">
        <v>239</v>
      </c>
      <c r="E188" s="114"/>
      <c r="F188" s="114"/>
      <c r="G188" s="78">
        <f>SUM(H188:S188)</f>
        <v>0</v>
      </c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s="64" customFormat="1">
      <c r="A189" s="74"/>
      <c r="B189" s="74" t="str">
        <f t="shared" si="56"/>
        <v>b</v>
      </c>
      <c r="C189" s="96"/>
      <c r="D189" s="97" t="s">
        <v>240</v>
      </c>
      <c r="E189" s="114"/>
      <c r="F189" s="114"/>
      <c r="G189" s="78">
        <f>SUM(H189:S189)</f>
        <v>0</v>
      </c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s="64" customFormat="1">
      <c r="A190" s="74"/>
      <c r="B190" s="74" t="str">
        <f t="shared" si="56"/>
        <v>b</v>
      </c>
      <c r="C190" s="87"/>
      <c r="D190" s="88" t="s">
        <v>241</v>
      </c>
      <c r="E190" s="114">
        <f>E191+E192</f>
        <v>0</v>
      </c>
      <c r="F190" s="114">
        <f t="shared" ref="F190:S190" si="76">F191+F192</f>
        <v>0</v>
      </c>
      <c r="G190" s="114">
        <f>G191+G192</f>
        <v>0</v>
      </c>
      <c r="H190" s="174">
        <f t="shared" ref="H190:P190" si="77">H191+H192</f>
        <v>0</v>
      </c>
      <c r="I190" s="174">
        <f t="shared" si="77"/>
        <v>0</v>
      </c>
      <c r="J190" s="174">
        <f t="shared" si="77"/>
        <v>0</v>
      </c>
      <c r="K190" s="174">
        <f t="shared" si="77"/>
        <v>0</v>
      </c>
      <c r="L190" s="174">
        <f t="shared" si="77"/>
        <v>0</v>
      </c>
      <c r="M190" s="174">
        <f t="shared" si="77"/>
        <v>0</v>
      </c>
      <c r="N190" s="174">
        <f t="shared" si="77"/>
        <v>0</v>
      </c>
      <c r="O190" s="174">
        <f t="shared" si="77"/>
        <v>0</v>
      </c>
      <c r="P190" s="174">
        <f t="shared" si="77"/>
        <v>0</v>
      </c>
      <c r="Q190" s="174">
        <f t="shared" si="76"/>
        <v>0</v>
      </c>
      <c r="R190" s="174">
        <f t="shared" si="76"/>
        <v>0</v>
      </c>
      <c r="S190" s="174">
        <f t="shared" si="76"/>
        <v>0</v>
      </c>
    </row>
    <row r="191" spans="1:19" s="64" customFormat="1">
      <c r="A191" s="74"/>
      <c r="B191" s="74" t="str">
        <f t="shared" si="56"/>
        <v>b</v>
      </c>
      <c r="C191" s="90"/>
      <c r="D191" s="91" t="s">
        <v>242</v>
      </c>
      <c r="E191" s="114"/>
      <c r="F191" s="114"/>
      <c r="G191" s="78">
        <f>SUM(H191:S191)</f>
        <v>0</v>
      </c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</row>
    <row r="192" spans="1:19" s="64" customFormat="1">
      <c r="A192" s="74"/>
      <c r="B192" s="74" t="str">
        <f t="shared" si="56"/>
        <v>b</v>
      </c>
      <c r="C192" s="90"/>
      <c r="D192" s="91" t="s">
        <v>243</v>
      </c>
      <c r="E192" s="114">
        <f>SUM(E193:E196)</f>
        <v>0</v>
      </c>
      <c r="F192" s="114">
        <f t="shared" ref="F192:S192" si="78">SUM(F193:F196)</f>
        <v>0</v>
      </c>
      <c r="G192" s="114">
        <f>SUM(G193:G196)</f>
        <v>0</v>
      </c>
      <c r="H192" s="171">
        <f t="shared" ref="H192:P192" si="79">SUM(H193:H196)</f>
        <v>0</v>
      </c>
      <c r="I192" s="171">
        <f t="shared" si="79"/>
        <v>0</v>
      </c>
      <c r="J192" s="171">
        <f t="shared" si="79"/>
        <v>0</v>
      </c>
      <c r="K192" s="171">
        <f t="shared" si="79"/>
        <v>0</v>
      </c>
      <c r="L192" s="171">
        <f t="shared" si="79"/>
        <v>0</v>
      </c>
      <c r="M192" s="171">
        <f t="shared" si="79"/>
        <v>0</v>
      </c>
      <c r="N192" s="171">
        <f t="shared" si="79"/>
        <v>0</v>
      </c>
      <c r="O192" s="171">
        <f t="shared" si="79"/>
        <v>0</v>
      </c>
      <c r="P192" s="171">
        <f t="shared" si="79"/>
        <v>0</v>
      </c>
      <c r="Q192" s="171">
        <f t="shared" si="78"/>
        <v>0</v>
      </c>
      <c r="R192" s="171">
        <f t="shared" si="78"/>
        <v>0</v>
      </c>
      <c r="S192" s="171">
        <f t="shared" si="78"/>
        <v>0</v>
      </c>
    </row>
    <row r="193" spans="1:19" s="64" customFormat="1">
      <c r="A193" s="74"/>
      <c r="B193" s="74" t="str">
        <f t="shared" si="56"/>
        <v>b</v>
      </c>
      <c r="C193" s="93"/>
      <c r="D193" s="94" t="s">
        <v>244</v>
      </c>
      <c r="E193" s="114"/>
      <c r="F193" s="114"/>
      <c r="G193" s="78">
        <f>SUM(H193:S193)</f>
        <v>0</v>
      </c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</row>
    <row r="194" spans="1:19" s="64" customFormat="1">
      <c r="A194" s="74"/>
      <c r="B194" s="74" t="str">
        <f t="shared" si="56"/>
        <v>b</v>
      </c>
      <c r="C194" s="93"/>
      <c r="D194" s="94" t="s">
        <v>245</v>
      </c>
      <c r="E194" s="114"/>
      <c r="F194" s="114"/>
      <c r="G194" s="78">
        <f>SUM(H194:S194)</f>
        <v>0</v>
      </c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</row>
    <row r="195" spans="1:19" s="64" customFormat="1">
      <c r="A195" s="74"/>
      <c r="B195" s="74" t="str">
        <f t="shared" si="56"/>
        <v>b</v>
      </c>
      <c r="C195" s="93"/>
      <c r="D195" s="94" t="s">
        <v>246</v>
      </c>
      <c r="E195" s="114"/>
      <c r="F195" s="114"/>
      <c r="G195" s="78">
        <f>SUM(H195:S195)</f>
        <v>0</v>
      </c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</row>
    <row r="196" spans="1:19" s="64" customFormat="1">
      <c r="A196" s="74"/>
      <c r="B196" s="74" t="str">
        <f t="shared" si="56"/>
        <v>b</v>
      </c>
      <c r="C196" s="93"/>
      <c r="D196" s="94" t="s">
        <v>247</v>
      </c>
      <c r="E196" s="114"/>
      <c r="F196" s="114"/>
      <c r="G196" s="78">
        <f>SUM(H196:S196)</f>
        <v>0</v>
      </c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</row>
    <row r="197" spans="1:19" s="64" customFormat="1">
      <c r="A197" s="74"/>
      <c r="B197" s="74" t="str">
        <f t="shared" si="56"/>
        <v>b</v>
      </c>
      <c r="C197" s="110"/>
      <c r="D197" s="111" t="s">
        <v>248</v>
      </c>
      <c r="E197" s="114"/>
      <c r="F197" s="114"/>
      <c r="G197" s="78">
        <f>SUM(H197:S197)</f>
        <v>0</v>
      </c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</row>
    <row r="198" spans="1:19" s="64" customFormat="1">
      <c r="A198" s="74"/>
      <c r="B198" s="74" t="str">
        <f t="shared" si="56"/>
        <v>b</v>
      </c>
      <c r="C198" s="110"/>
      <c r="D198" s="111" t="s">
        <v>249</v>
      </c>
      <c r="E198" s="114">
        <f>E199+E200+E201+E204</f>
        <v>0</v>
      </c>
      <c r="F198" s="114">
        <f t="shared" ref="F198:S198" si="80">F199+F200+F201+F204</f>
        <v>0</v>
      </c>
      <c r="G198" s="114">
        <f>G199+G200+G201+G204</f>
        <v>0</v>
      </c>
      <c r="H198" s="174">
        <f t="shared" ref="H198:P198" si="81">H199+H200+H201+H204</f>
        <v>0</v>
      </c>
      <c r="I198" s="174">
        <f t="shared" si="81"/>
        <v>0</v>
      </c>
      <c r="J198" s="174">
        <f t="shared" si="81"/>
        <v>0</v>
      </c>
      <c r="K198" s="174">
        <f t="shared" si="81"/>
        <v>0</v>
      </c>
      <c r="L198" s="174">
        <f t="shared" si="81"/>
        <v>0</v>
      </c>
      <c r="M198" s="174">
        <f t="shared" si="81"/>
        <v>0</v>
      </c>
      <c r="N198" s="174">
        <f t="shared" si="81"/>
        <v>0</v>
      </c>
      <c r="O198" s="174">
        <f t="shared" si="81"/>
        <v>0</v>
      </c>
      <c r="P198" s="174">
        <f t="shared" si="81"/>
        <v>0</v>
      </c>
      <c r="Q198" s="174">
        <f t="shared" si="80"/>
        <v>0</v>
      </c>
      <c r="R198" s="174">
        <f t="shared" si="80"/>
        <v>0</v>
      </c>
      <c r="S198" s="174">
        <f t="shared" si="80"/>
        <v>0</v>
      </c>
    </row>
    <row r="199" spans="1:19" s="64" customFormat="1">
      <c r="A199" s="74"/>
      <c r="B199" s="74" t="str">
        <f t="shared" si="56"/>
        <v>b</v>
      </c>
      <c r="C199" s="90"/>
      <c r="D199" s="91" t="s">
        <v>250</v>
      </c>
      <c r="E199" s="114"/>
      <c r="F199" s="114"/>
      <c r="G199" s="78">
        <f>SUM(H199:S199)</f>
        <v>0</v>
      </c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</row>
    <row r="200" spans="1:19" s="64" customFormat="1">
      <c r="A200" s="74"/>
      <c r="B200" s="74" t="str">
        <f t="shared" ref="B200:B239" si="82">IF(OR(H200&lt;&gt;0,I200&lt;&gt;0,K200&lt;&gt;0,L200&lt;&gt;0,M200&lt;&gt;0,N200&lt;&gt;0),"a","b")</f>
        <v>b</v>
      </c>
      <c r="C200" s="90"/>
      <c r="D200" s="91" t="s">
        <v>251</v>
      </c>
      <c r="E200" s="100"/>
      <c r="F200" s="100"/>
      <c r="G200" s="78">
        <f>SUM(H200:S200)</f>
        <v>0</v>
      </c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</row>
    <row r="201" spans="1:19" s="64" customFormat="1">
      <c r="A201" s="74"/>
      <c r="B201" s="74" t="str">
        <f t="shared" si="82"/>
        <v>b</v>
      </c>
      <c r="C201" s="90"/>
      <c r="D201" s="91" t="s">
        <v>252</v>
      </c>
      <c r="E201" s="92">
        <f>SUM(E202:E203)</f>
        <v>0</v>
      </c>
      <c r="F201" s="92">
        <f t="shared" ref="F201:S201" si="83">SUM(F202:F203)</f>
        <v>0</v>
      </c>
      <c r="G201" s="92">
        <f>SUM(G202:G203)</f>
        <v>0</v>
      </c>
      <c r="H201" s="180">
        <f t="shared" ref="H201:P201" si="84">SUM(H202:H203)</f>
        <v>0</v>
      </c>
      <c r="I201" s="180">
        <f t="shared" si="84"/>
        <v>0</v>
      </c>
      <c r="J201" s="180">
        <f t="shared" si="84"/>
        <v>0</v>
      </c>
      <c r="K201" s="180">
        <f t="shared" si="84"/>
        <v>0</v>
      </c>
      <c r="L201" s="180">
        <f t="shared" si="84"/>
        <v>0</v>
      </c>
      <c r="M201" s="180">
        <f t="shared" si="84"/>
        <v>0</v>
      </c>
      <c r="N201" s="180">
        <f t="shared" si="84"/>
        <v>0</v>
      </c>
      <c r="O201" s="180">
        <f t="shared" si="84"/>
        <v>0</v>
      </c>
      <c r="P201" s="180">
        <f t="shared" si="84"/>
        <v>0</v>
      </c>
      <c r="Q201" s="180">
        <f t="shared" si="83"/>
        <v>0</v>
      </c>
      <c r="R201" s="180">
        <f t="shared" si="83"/>
        <v>0</v>
      </c>
      <c r="S201" s="180">
        <f t="shared" si="83"/>
        <v>0</v>
      </c>
    </row>
    <row r="202" spans="1:19" s="64" customFormat="1">
      <c r="A202" s="74"/>
      <c r="B202" s="74" t="str">
        <f t="shared" si="82"/>
        <v>b</v>
      </c>
      <c r="C202" s="93"/>
      <c r="D202" s="94" t="s">
        <v>253</v>
      </c>
      <c r="E202" s="95"/>
      <c r="F202" s="95"/>
      <c r="G202" s="78">
        <f>SUM(H202:S202)</f>
        <v>0</v>
      </c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</row>
    <row r="203" spans="1:19" s="64" customFormat="1">
      <c r="A203" s="74"/>
      <c r="B203" s="74" t="str">
        <f t="shared" si="82"/>
        <v>b</v>
      </c>
      <c r="C203" s="93"/>
      <c r="D203" s="94" t="s">
        <v>254</v>
      </c>
      <c r="E203" s="95"/>
      <c r="F203" s="95"/>
      <c r="G203" s="78">
        <f>SUM(H203:S203)</f>
        <v>0</v>
      </c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</row>
    <row r="204" spans="1:19" s="64" customFormat="1">
      <c r="A204" s="74"/>
      <c r="B204" s="74" t="str">
        <f t="shared" si="82"/>
        <v>b</v>
      </c>
      <c r="C204" s="90"/>
      <c r="D204" s="91" t="s">
        <v>255</v>
      </c>
      <c r="E204" s="100"/>
      <c r="F204" s="100"/>
      <c r="G204" s="78">
        <f>SUM(H204:S204)</f>
        <v>0</v>
      </c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</row>
    <row r="205" spans="1:19" s="64" customFormat="1">
      <c r="A205" s="74" t="s">
        <v>79</v>
      </c>
      <c r="B205" s="74" t="str">
        <f t="shared" si="82"/>
        <v>b</v>
      </c>
      <c r="C205" s="109"/>
      <c r="D205" s="83" t="s">
        <v>256</v>
      </c>
      <c r="E205" s="118">
        <f>E206+E214+E222</f>
        <v>0</v>
      </c>
      <c r="F205" s="118">
        <f t="shared" ref="F205:S205" si="85">F206+F214+F222</f>
        <v>0</v>
      </c>
      <c r="G205" s="118">
        <f>G206+G214+G222</f>
        <v>0</v>
      </c>
      <c r="H205" s="176">
        <f t="shared" ref="H205:P205" si="86">H206+H214+H222</f>
        <v>0</v>
      </c>
      <c r="I205" s="176">
        <f t="shared" si="86"/>
        <v>0</v>
      </c>
      <c r="J205" s="176">
        <f t="shared" si="86"/>
        <v>0</v>
      </c>
      <c r="K205" s="176">
        <f t="shared" si="86"/>
        <v>0</v>
      </c>
      <c r="L205" s="176">
        <f t="shared" si="86"/>
        <v>0</v>
      </c>
      <c r="M205" s="176">
        <f t="shared" si="86"/>
        <v>0</v>
      </c>
      <c r="N205" s="176">
        <f t="shared" si="86"/>
        <v>0</v>
      </c>
      <c r="O205" s="176">
        <f t="shared" si="86"/>
        <v>0</v>
      </c>
      <c r="P205" s="176">
        <f t="shared" si="86"/>
        <v>0</v>
      </c>
      <c r="Q205" s="176">
        <f t="shared" si="85"/>
        <v>0</v>
      </c>
      <c r="R205" s="176">
        <f t="shared" si="85"/>
        <v>0</v>
      </c>
      <c r="S205" s="176">
        <f t="shared" si="85"/>
        <v>0</v>
      </c>
    </row>
    <row r="206" spans="1:19" s="64" customFormat="1">
      <c r="A206" s="74"/>
      <c r="B206" s="74" t="str">
        <f t="shared" si="82"/>
        <v>b</v>
      </c>
      <c r="C206" s="110"/>
      <c r="D206" s="111" t="s">
        <v>257</v>
      </c>
      <c r="E206" s="119">
        <f>SUM(E207:E213)</f>
        <v>0</v>
      </c>
      <c r="F206" s="119">
        <f t="shared" ref="F206:S206" si="87">SUM(F207:F213)</f>
        <v>0</v>
      </c>
      <c r="G206" s="119">
        <f>SUM(G207:G213)</f>
        <v>0</v>
      </c>
      <c r="H206" s="174">
        <f t="shared" ref="H206:P206" si="88">SUM(H207:H213)</f>
        <v>0</v>
      </c>
      <c r="I206" s="174">
        <f t="shared" si="88"/>
        <v>0</v>
      </c>
      <c r="J206" s="174">
        <f t="shared" si="88"/>
        <v>0</v>
      </c>
      <c r="K206" s="174">
        <f t="shared" si="88"/>
        <v>0</v>
      </c>
      <c r="L206" s="174">
        <f t="shared" si="88"/>
        <v>0</v>
      </c>
      <c r="M206" s="174">
        <f t="shared" si="88"/>
        <v>0</v>
      </c>
      <c r="N206" s="174">
        <f t="shared" si="88"/>
        <v>0</v>
      </c>
      <c r="O206" s="174">
        <f t="shared" si="88"/>
        <v>0</v>
      </c>
      <c r="P206" s="174">
        <f t="shared" si="88"/>
        <v>0</v>
      </c>
      <c r="Q206" s="174">
        <f t="shared" si="87"/>
        <v>0</v>
      </c>
      <c r="R206" s="174">
        <f t="shared" si="87"/>
        <v>0</v>
      </c>
      <c r="S206" s="174">
        <f t="shared" si="87"/>
        <v>0</v>
      </c>
    </row>
    <row r="207" spans="1:19" s="64" customFormat="1">
      <c r="A207" s="74"/>
      <c r="B207" s="74" t="str">
        <f t="shared" si="82"/>
        <v>b</v>
      </c>
      <c r="C207" s="90"/>
      <c r="D207" s="91" t="s">
        <v>258</v>
      </c>
      <c r="E207" s="92"/>
      <c r="F207" s="92"/>
      <c r="G207" s="78">
        <f t="shared" ref="G207:G213" si="89">SUM(H207:S207)</f>
        <v>0</v>
      </c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</row>
    <row r="208" spans="1:19" s="64" customFormat="1">
      <c r="A208" s="74"/>
      <c r="B208" s="74" t="str">
        <f t="shared" si="82"/>
        <v>b</v>
      </c>
      <c r="C208" s="90"/>
      <c r="D208" s="91" t="s">
        <v>259</v>
      </c>
      <c r="E208" s="92"/>
      <c r="F208" s="92"/>
      <c r="G208" s="78">
        <f t="shared" si="89"/>
        <v>0</v>
      </c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</row>
    <row r="209" spans="1:19" s="64" customFormat="1">
      <c r="A209" s="74"/>
      <c r="B209" s="74" t="str">
        <f t="shared" si="82"/>
        <v>b</v>
      </c>
      <c r="C209" s="90"/>
      <c r="D209" s="91" t="s">
        <v>260</v>
      </c>
      <c r="E209" s="95"/>
      <c r="F209" s="95"/>
      <c r="G209" s="78">
        <f t="shared" si="89"/>
        <v>0</v>
      </c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</row>
    <row r="210" spans="1:19" s="64" customFormat="1">
      <c r="A210" s="74"/>
      <c r="B210" s="74" t="str">
        <f t="shared" si="82"/>
        <v>b</v>
      </c>
      <c r="C210" s="90"/>
      <c r="D210" s="91" t="s">
        <v>261</v>
      </c>
      <c r="E210" s="95"/>
      <c r="F210" s="95"/>
      <c r="G210" s="78">
        <f t="shared" si="89"/>
        <v>0</v>
      </c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</row>
    <row r="211" spans="1:19" s="64" customFormat="1">
      <c r="A211" s="74"/>
      <c r="B211" s="74" t="str">
        <f t="shared" si="82"/>
        <v>b</v>
      </c>
      <c r="C211" s="90"/>
      <c r="D211" s="91" t="s">
        <v>262</v>
      </c>
      <c r="E211" s="95"/>
      <c r="F211" s="95"/>
      <c r="G211" s="78">
        <f t="shared" si="89"/>
        <v>0</v>
      </c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</row>
    <row r="212" spans="1:19" s="64" customFormat="1">
      <c r="A212" s="74"/>
      <c r="B212" s="74" t="str">
        <f t="shared" si="82"/>
        <v>b</v>
      </c>
      <c r="C212" s="90"/>
      <c r="D212" s="91" t="s">
        <v>263</v>
      </c>
      <c r="E212" s="95"/>
      <c r="F212" s="95"/>
      <c r="G212" s="78">
        <f t="shared" si="89"/>
        <v>0</v>
      </c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</row>
    <row r="213" spans="1:19" s="64" customFormat="1">
      <c r="A213" s="74"/>
      <c r="B213" s="74" t="str">
        <f t="shared" si="82"/>
        <v>b</v>
      </c>
      <c r="C213" s="90"/>
      <c r="D213" s="91" t="s">
        <v>264</v>
      </c>
      <c r="E213" s="119"/>
      <c r="F213" s="119"/>
      <c r="G213" s="78">
        <f t="shared" si="89"/>
        <v>0</v>
      </c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</row>
    <row r="214" spans="1:19" s="64" customFormat="1">
      <c r="A214" s="74"/>
      <c r="B214" s="74" t="str">
        <f t="shared" si="82"/>
        <v>b</v>
      </c>
      <c r="C214" s="110"/>
      <c r="D214" s="111" t="s">
        <v>265</v>
      </c>
      <c r="E214" s="119">
        <f>SUM(E215:E221)</f>
        <v>0</v>
      </c>
      <c r="F214" s="119">
        <f t="shared" ref="F214:S214" si="90">SUM(F215:F221)</f>
        <v>0</v>
      </c>
      <c r="G214" s="119">
        <f>SUM(G215:G221)</f>
        <v>0</v>
      </c>
      <c r="H214" s="174">
        <f t="shared" ref="H214:P214" si="91">SUM(H215:H221)</f>
        <v>0</v>
      </c>
      <c r="I214" s="174">
        <f t="shared" si="91"/>
        <v>0</v>
      </c>
      <c r="J214" s="174">
        <f t="shared" si="91"/>
        <v>0</v>
      </c>
      <c r="K214" s="174">
        <f t="shared" si="91"/>
        <v>0</v>
      </c>
      <c r="L214" s="174">
        <f t="shared" si="91"/>
        <v>0</v>
      </c>
      <c r="M214" s="174">
        <f t="shared" si="91"/>
        <v>0</v>
      </c>
      <c r="N214" s="174">
        <f t="shared" si="91"/>
        <v>0</v>
      </c>
      <c r="O214" s="174">
        <f t="shared" si="91"/>
        <v>0</v>
      </c>
      <c r="P214" s="174">
        <f t="shared" si="91"/>
        <v>0</v>
      </c>
      <c r="Q214" s="174">
        <f t="shared" si="90"/>
        <v>0</v>
      </c>
      <c r="R214" s="174">
        <f t="shared" si="90"/>
        <v>0</v>
      </c>
      <c r="S214" s="174">
        <f t="shared" si="90"/>
        <v>0</v>
      </c>
    </row>
    <row r="215" spans="1:19" s="64" customFormat="1">
      <c r="A215" s="74"/>
      <c r="B215" s="74" t="str">
        <f t="shared" si="82"/>
        <v>b</v>
      </c>
      <c r="C215" s="90"/>
      <c r="D215" s="91" t="s">
        <v>258</v>
      </c>
      <c r="E215" s="92"/>
      <c r="F215" s="92"/>
      <c r="G215" s="78">
        <f>H215+I215+J215+K215+L215+M215+N215+O215+P215+Q215+R215+S215</f>
        <v>0</v>
      </c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</row>
    <row r="216" spans="1:19" s="64" customFormat="1">
      <c r="A216" s="74"/>
      <c r="B216" s="74" t="str">
        <f t="shared" si="82"/>
        <v>b</v>
      </c>
      <c r="C216" s="90"/>
      <c r="D216" s="91" t="s">
        <v>259</v>
      </c>
      <c r="E216" s="92"/>
      <c r="F216" s="92"/>
      <c r="G216" s="78">
        <f t="shared" ref="G216:G222" si="92">SUM(H216:S216)</f>
        <v>0</v>
      </c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</row>
    <row r="217" spans="1:19" s="64" customFormat="1">
      <c r="A217" s="74"/>
      <c r="B217" s="74" t="str">
        <f t="shared" si="82"/>
        <v>b</v>
      </c>
      <c r="C217" s="90"/>
      <c r="D217" s="91" t="s">
        <v>266</v>
      </c>
      <c r="E217" s="92"/>
      <c r="F217" s="92"/>
      <c r="G217" s="78">
        <f t="shared" si="92"/>
        <v>0</v>
      </c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</row>
    <row r="218" spans="1:19" s="64" customFormat="1">
      <c r="A218" s="74"/>
      <c r="B218" s="74" t="str">
        <f t="shared" si="82"/>
        <v>b</v>
      </c>
      <c r="C218" s="90"/>
      <c r="D218" s="91" t="s">
        <v>267</v>
      </c>
      <c r="E218" s="95"/>
      <c r="F218" s="95"/>
      <c r="G218" s="78">
        <f t="shared" si="92"/>
        <v>0</v>
      </c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</row>
    <row r="219" spans="1:19" s="64" customFormat="1">
      <c r="A219" s="74"/>
      <c r="B219" s="74" t="str">
        <f t="shared" si="82"/>
        <v>b</v>
      </c>
      <c r="C219" s="90"/>
      <c r="D219" s="91" t="s">
        <v>268</v>
      </c>
      <c r="E219" s="95"/>
      <c r="F219" s="95"/>
      <c r="G219" s="78">
        <f t="shared" si="92"/>
        <v>0</v>
      </c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</row>
    <row r="220" spans="1:19" s="64" customFormat="1">
      <c r="A220" s="74"/>
      <c r="B220" s="74" t="str">
        <f t="shared" si="82"/>
        <v>b</v>
      </c>
      <c r="C220" s="90"/>
      <c r="D220" s="91" t="s">
        <v>269</v>
      </c>
      <c r="E220" s="92"/>
      <c r="F220" s="92"/>
      <c r="G220" s="78">
        <f t="shared" si="92"/>
        <v>0</v>
      </c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</row>
    <row r="221" spans="1:19" s="64" customFormat="1">
      <c r="A221" s="74"/>
      <c r="B221" s="74" t="str">
        <f t="shared" si="82"/>
        <v>b</v>
      </c>
      <c r="C221" s="90"/>
      <c r="D221" s="91" t="s">
        <v>264</v>
      </c>
      <c r="E221" s="120"/>
      <c r="F221" s="120"/>
      <c r="G221" s="78">
        <f t="shared" si="92"/>
        <v>0</v>
      </c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</row>
    <row r="222" spans="1:19" s="64" customFormat="1" ht="33" customHeight="1">
      <c r="A222" s="74"/>
      <c r="B222" s="74" t="str">
        <f t="shared" si="82"/>
        <v>b</v>
      </c>
      <c r="C222" s="110"/>
      <c r="D222" s="111" t="s">
        <v>270</v>
      </c>
      <c r="E222" s="119"/>
      <c r="F222" s="119"/>
      <c r="G222" s="78">
        <f t="shared" si="92"/>
        <v>0</v>
      </c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</row>
    <row r="223" spans="1:19" s="64" customFormat="1">
      <c r="A223" s="66" t="s">
        <v>79</v>
      </c>
      <c r="B223" s="66" t="str">
        <f t="shared" si="82"/>
        <v>b</v>
      </c>
      <c r="C223" s="109"/>
      <c r="D223" s="83" t="s">
        <v>68</v>
      </c>
      <c r="E223" s="118">
        <f>E224+E232</f>
        <v>0</v>
      </c>
      <c r="F223" s="118">
        <f>F224+F232</f>
        <v>0</v>
      </c>
      <c r="G223" s="118">
        <f>G224+G232</f>
        <v>0</v>
      </c>
      <c r="H223" s="176">
        <f t="shared" ref="H223:P223" si="93">H224+H232</f>
        <v>0</v>
      </c>
      <c r="I223" s="176">
        <f t="shared" si="93"/>
        <v>0</v>
      </c>
      <c r="J223" s="176">
        <f t="shared" si="93"/>
        <v>0</v>
      </c>
      <c r="K223" s="176">
        <f t="shared" si="93"/>
        <v>0</v>
      </c>
      <c r="L223" s="176">
        <f t="shared" si="93"/>
        <v>0</v>
      </c>
      <c r="M223" s="176">
        <f t="shared" si="93"/>
        <v>0</v>
      </c>
      <c r="N223" s="176">
        <f t="shared" si="93"/>
        <v>0</v>
      </c>
      <c r="O223" s="176">
        <f t="shared" si="93"/>
        <v>0</v>
      </c>
      <c r="P223" s="176">
        <f t="shared" si="93"/>
        <v>0</v>
      </c>
      <c r="Q223" s="176">
        <f t="shared" ref="Q223:S223" si="94">Q224+Q232</f>
        <v>0</v>
      </c>
      <c r="R223" s="176">
        <f t="shared" si="94"/>
        <v>0</v>
      </c>
      <c r="S223" s="176">
        <f t="shared" si="94"/>
        <v>0</v>
      </c>
    </row>
    <row r="224" spans="1:19" s="64" customFormat="1">
      <c r="A224" s="66"/>
      <c r="B224" s="66" t="str">
        <f t="shared" si="82"/>
        <v>b</v>
      </c>
      <c r="C224" s="110"/>
      <c r="D224" s="111" t="s">
        <v>257</v>
      </c>
      <c r="E224" s="92">
        <f>SUM(E225:E231)</f>
        <v>0</v>
      </c>
      <c r="F224" s="92">
        <f t="shared" ref="F224:S224" si="95">SUM(F225:F231)</f>
        <v>0</v>
      </c>
      <c r="G224" s="92">
        <f>SUM(G225:G231)</f>
        <v>0</v>
      </c>
      <c r="H224" s="174">
        <f t="shared" ref="H224:P224" si="96">SUM(H225:H231)</f>
        <v>0</v>
      </c>
      <c r="I224" s="174">
        <f t="shared" si="96"/>
        <v>0</v>
      </c>
      <c r="J224" s="174">
        <f t="shared" si="96"/>
        <v>0</v>
      </c>
      <c r="K224" s="174">
        <f t="shared" si="96"/>
        <v>0</v>
      </c>
      <c r="L224" s="174">
        <f t="shared" si="96"/>
        <v>0</v>
      </c>
      <c r="M224" s="174">
        <f t="shared" si="96"/>
        <v>0</v>
      </c>
      <c r="N224" s="174">
        <f t="shared" si="96"/>
        <v>0</v>
      </c>
      <c r="O224" s="174">
        <f t="shared" si="96"/>
        <v>0</v>
      </c>
      <c r="P224" s="174">
        <f t="shared" si="96"/>
        <v>0</v>
      </c>
      <c r="Q224" s="174">
        <f t="shared" si="95"/>
        <v>0</v>
      </c>
      <c r="R224" s="174">
        <f t="shared" si="95"/>
        <v>0</v>
      </c>
      <c r="S224" s="174">
        <f t="shared" si="95"/>
        <v>0</v>
      </c>
    </row>
    <row r="225" spans="1:19" s="64" customFormat="1">
      <c r="A225" s="74"/>
      <c r="B225" s="74" t="str">
        <f t="shared" si="82"/>
        <v>b</v>
      </c>
      <c r="C225" s="90"/>
      <c r="D225" s="91" t="s">
        <v>258</v>
      </c>
      <c r="E225" s="92"/>
      <c r="F225" s="92"/>
      <c r="G225" s="78">
        <f t="shared" ref="G225:G231" si="97">SUM(H225:S225)</f>
        <v>0</v>
      </c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</row>
    <row r="226" spans="1:19" s="64" customFormat="1">
      <c r="A226" s="74"/>
      <c r="B226" s="74" t="str">
        <f t="shared" si="82"/>
        <v>b</v>
      </c>
      <c r="C226" s="90"/>
      <c r="D226" s="91" t="s">
        <v>271</v>
      </c>
      <c r="E226" s="92"/>
      <c r="F226" s="92"/>
      <c r="G226" s="78">
        <f t="shared" si="97"/>
        <v>0</v>
      </c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</row>
    <row r="227" spans="1:19" s="64" customFormat="1">
      <c r="A227" s="74"/>
      <c r="B227" s="74" t="str">
        <f t="shared" si="82"/>
        <v>b</v>
      </c>
      <c r="C227" s="90"/>
      <c r="D227" s="91" t="s">
        <v>266</v>
      </c>
      <c r="E227" s="92"/>
      <c r="F227" s="92"/>
      <c r="G227" s="78">
        <f t="shared" si="97"/>
        <v>0</v>
      </c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</row>
    <row r="228" spans="1:19" s="64" customFormat="1" ht="36">
      <c r="A228" s="74"/>
      <c r="B228" s="74" t="str">
        <f t="shared" si="82"/>
        <v>b</v>
      </c>
      <c r="C228" s="90"/>
      <c r="D228" s="91" t="s">
        <v>272</v>
      </c>
      <c r="E228" s="92"/>
      <c r="F228" s="92"/>
      <c r="G228" s="78">
        <f t="shared" si="97"/>
        <v>0</v>
      </c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</row>
    <row r="229" spans="1:19" s="64" customFormat="1">
      <c r="A229" s="74"/>
      <c r="B229" s="74" t="str">
        <f t="shared" si="82"/>
        <v>b</v>
      </c>
      <c r="C229" s="90"/>
      <c r="D229" s="91" t="s">
        <v>273</v>
      </c>
      <c r="E229" s="92"/>
      <c r="F229" s="92"/>
      <c r="G229" s="78">
        <f t="shared" si="97"/>
        <v>0</v>
      </c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</row>
    <row r="230" spans="1:19" s="64" customFormat="1">
      <c r="A230" s="74"/>
      <c r="B230" s="74" t="str">
        <f t="shared" si="82"/>
        <v>b</v>
      </c>
      <c r="C230" s="90"/>
      <c r="D230" s="91" t="s">
        <v>269</v>
      </c>
      <c r="E230" s="119"/>
      <c r="F230" s="119"/>
      <c r="G230" s="78">
        <f t="shared" si="97"/>
        <v>0</v>
      </c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</row>
    <row r="231" spans="1:19" s="64" customFormat="1">
      <c r="A231" s="66"/>
      <c r="B231" s="66" t="str">
        <f t="shared" si="82"/>
        <v>b</v>
      </c>
      <c r="C231" s="90"/>
      <c r="D231" s="91" t="s">
        <v>274</v>
      </c>
      <c r="E231" s="49"/>
      <c r="F231" s="49"/>
      <c r="G231" s="78">
        <f t="shared" si="97"/>
        <v>0</v>
      </c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</row>
    <row r="232" spans="1:19" s="64" customFormat="1">
      <c r="A232" s="74"/>
      <c r="B232" s="74" t="str">
        <f t="shared" si="82"/>
        <v>b</v>
      </c>
      <c r="C232" s="110"/>
      <c r="D232" s="111" t="s">
        <v>275</v>
      </c>
      <c r="E232" s="92">
        <f>SUM(E233:E239)</f>
        <v>0</v>
      </c>
      <c r="F232" s="92">
        <f t="shared" ref="F232:S232" si="98">SUM(F233:F239)</f>
        <v>0</v>
      </c>
      <c r="G232" s="92">
        <f>SUM(G233:G239)</f>
        <v>0</v>
      </c>
      <c r="H232" s="174">
        <f t="shared" ref="H232:P232" si="99">SUM(H233:H239)</f>
        <v>0</v>
      </c>
      <c r="I232" s="174">
        <f t="shared" si="99"/>
        <v>0</v>
      </c>
      <c r="J232" s="174">
        <f t="shared" si="99"/>
        <v>0</v>
      </c>
      <c r="K232" s="174">
        <f t="shared" si="99"/>
        <v>0</v>
      </c>
      <c r="L232" s="174">
        <f t="shared" si="99"/>
        <v>0</v>
      </c>
      <c r="M232" s="174">
        <f t="shared" si="99"/>
        <v>0</v>
      </c>
      <c r="N232" s="174">
        <f t="shared" si="99"/>
        <v>0</v>
      </c>
      <c r="O232" s="174">
        <f t="shared" si="99"/>
        <v>0</v>
      </c>
      <c r="P232" s="174">
        <f t="shared" si="99"/>
        <v>0</v>
      </c>
      <c r="Q232" s="174">
        <f t="shared" si="98"/>
        <v>0</v>
      </c>
      <c r="R232" s="174">
        <f t="shared" si="98"/>
        <v>0</v>
      </c>
      <c r="S232" s="174">
        <f t="shared" si="98"/>
        <v>0</v>
      </c>
    </row>
    <row r="233" spans="1:19" s="64" customFormat="1">
      <c r="A233" s="74"/>
      <c r="B233" s="74" t="str">
        <f t="shared" si="82"/>
        <v>b</v>
      </c>
      <c r="C233" s="90"/>
      <c r="D233" s="91" t="s">
        <v>276</v>
      </c>
      <c r="E233" s="92"/>
      <c r="F233" s="92"/>
      <c r="G233" s="78">
        <f t="shared" ref="G233:G239" si="100">SUM(H233:S233)</f>
        <v>0</v>
      </c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</row>
    <row r="234" spans="1:19" s="64" customFormat="1">
      <c r="A234" s="74"/>
      <c r="B234" s="74" t="str">
        <f t="shared" si="82"/>
        <v>b</v>
      </c>
      <c r="C234" s="90"/>
      <c r="D234" s="91" t="s">
        <v>271</v>
      </c>
      <c r="E234" s="92"/>
      <c r="F234" s="92"/>
      <c r="G234" s="78">
        <f t="shared" si="100"/>
        <v>0</v>
      </c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</row>
    <row r="235" spans="1:19" s="64" customFormat="1">
      <c r="A235" s="74"/>
      <c r="B235" s="74" t="str">
        <f t="shared" si="82"/>
        <v>b</v>
      </c>
      <c r="C235" s="90"/>
      <c r="D235" s="91" t="s">
        <v>266</v>
      </c>
      <c r="E235" s="92"/>
      <c r="F235" s="92"/>
      <c r="G235" s="78">
        <f t="shared" si="100"/>
        <v>0</v>
      </c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</row>
    <row r="236" spans="1:19" s="64" customFormat="1" ht="36">
      <c r="A236" s="74"/>
      <c r="B236" s="74" t="str">
        <f t="shared" si="82"/>
        <v>b</v>
      </c>
      <c r="C236" s="90"/>
      <c r="D236" s="91" t="s">
        <v>272</v>
      </c>
      <c r="E236" s="92"/>
      <c r="F236" s="92"/>
      <c r="G236" s="78">
        <f t="shared" si="100"/>
        <v>0</v>
      </c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</row>
    <row r="237" spans="1:19" s="64" customFormat="1">
      <c r="A237" s="74"/>
      <c r="B237" s="74" t="str">
        <f t="shared" si="82"/>
        <v>b</v>
      </c>
      <c r="C237" s="90"/>
      <c r="D237" s="91" t="s">
        <v>277</v>
      </c>
      <c r="E237" s="92"/>
      <c r="F237" s="92"/>
      <c r="G237" s="78">
        <f t="shared" si="100"/>
        <v>0</v>
      </c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</row>
    <row r="238" spans="1:19" s="64" customFormat="1">
      <c r="A238" s="74"/>
      <c r="B238" s="74" t="str">
        <f t="shared" si="82"/>
        <v>b</v>
      </c>
      <c r="C238" s="90"/>
      <c r="D238" s="91" t="s">
        <v>269</v>
      </c>
      <c r="E238" s="119"/>
      <c r="F238" s="119"/>
      <c r="G238" s="78">
        <f t="shared" si="100"/>
        <v>0</v>
      </c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</row>
    <row r="239" spans="1:19" s="64" customFormat="1">
      <c r="A239" s="74"/>
      <c r="B239" s="74" t="str">
        <f t="shared" si="82"/>
        <v>b</v>
      </c>
      <c r="C239" s="191"/>
      <c r="D239" s="192" t="s">
        <v>274</v>
      </c>
      <c r="E239" s="193"/>
      <c r="F239" s="193"/>
      <c r="G239" s="194">
        <f t="shared" si="100"/>
        <v>0</v>
      </c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</row>
  </sheetData>
  <autoFilter ref="A5:S239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9">
    <mergeCell ref="C2:D2"/>
    <mergeCell ref="R2:S2"/>
    <mergeCell ref="C5:C6"/>
    <mergeCell ref="D5:D6"/>
    <mergeCell ref="E5:E6"/>
    <mergeCell ref="F5:F6"/>
    <mergeCell ref="G5:G6"/>
    <mergeCell ref="H5:S5"/>
    <mergeCell ref="C3:N3"/>
  </mergeCells>
  <pageMargins left="0.7" right="0.7" top="0.75" bottom="0.75" header="0.3" footer="0.3"/>
  <pageSetup scale="17" orientation="portrait" horizontalDpi="0" verticalDpi="0" r:id="rId1"/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view="pageBreakPreview" zoomScale="58" zoomScaleNormal="55" zoomScaleSheetLayoutView="58" workbookViewId="0">
      <selection activeCell="E19" sqref="E19"/>
    </sheetView>
  </sheetViews>
  <sheetFormatPr defaultRowHeight="15.75"/>
  <cols>
    <col min="1" max="1" width="62.875" style="123" customWidth="1"/>
    <col min="2" max="2" width="16.5" style="232" customWidth="1"/>
    <col min="3" max="3" width="15.875" style="232" customWidth="1"/>
    <col min="4" max="4" width="15" style="232" customWidth="1"/>
    <col min="5" max="24" width="14.875" style="232" customWidth="1"/>
    <col min="25" max="25" width="16" style="233" customWidth="1"/>
    <col min="26" max="253" width="9.125" style="233"/>
    <col min="254" max="254" width="61" style="233" customWidth="1"/>
    <col min="255" max="280" width="14.875" style="233" customWidth="1"/>
    <col min="281" max="281" width="16" style="233" customWidth="1"/>
    <col min="282" max="509" width="9.125" style="233"/>
    <col min="510" max="510" width="61" style="233" customWidth="1"/>
    <col min="511" max="536" width="14.875" style="233" customWidth="1"/>
    <col min="537" max="537" width="16" style="233" customWidth="1"/>
    <col min="538" max="765" width="9.125" style="233"/>
    <col min="766" max="766" width="61" style="233" customWidth="1"/>
    <col min="767" max="792" width="14.875" style="233" customWidth="1"/>
    <col min="793" max="793" width="16" style="233" customWidth="1"/>
    <col min="794" max="1021" width="9.125" style="233"/>
    <col min="1022" max="1022" width="61" style="233" customWidth="1"/>
    <col min="1023" max="1048" width="14.875" style="233" customWidth="1"/>
    <col min="1049" max="1049" width="16" style="233" customWidth="1"/>
    <col min="1050" max="1277" width="9.125" style="233"/>
    <col min="1278" max="1278" width="61" style="233" customWidth="1"/>
    <col min="1279" max="1304" width="14.875" style="233" customWidth="1"/>
    <col min="1305" max="1305" width="16" style="233" customWidth="1"/>
    <col min="1306" max="1533" width="9.125" style="233"/>
    <col min="1534" max="1534" width="61" style="233" customWidth="1"/>
    <col min="1535" max="1560" width="14.875" style="233" customWidth="1"/>
    <col min="1561" max="1561" width="16" style="233" customWidth="1"/>
    <col min="1562" max="1789" width="9.125" style="233"/>
    <col min="1790" max="1790" width="61" style="233" customWidth="1"/>
    <col min="1791" max="1816" width="14.875" style="233" customWidth="1"/>
    <col min="1817" max="1817" width="16" style="233" customWidth="1"/>
    <col min="1818" max="2045" width="9.125" style="233"/>
    <col min="2046" max="2046" width="61" style="233" customWidth="1"/>
    <col min="2047" max="2072" width="14.875" style="233" customWidth="1"/>
    <col min="2073" max="2073" width="16" style="233" customWidth="1"/>
    <col min="2074" max="2301" width="9.125" style="233"/>
    <col min="2302" max="2302" width="61" style="233" customWidth="1"/>
    <col min="2303" max="2328" width="14.875" style="233" customWidth="1"/>
    <col min="2329" max="2329" width="16" style="233" customWidth="1"/>
    <col min="2330" max="2557" width="9.125" style="233"/>
    <col min="2558" max="2558" width="61" style="233" customWidth="1"/>
    <col min="2559" max="2584" width="14.875" style="233" customWidth="1"/>
    <col min="2585" max="2585" width="16" style="233" customWidth="1"/>
    <col min="2586" max="2813" width="9.125" style="233"/>
    <col min="2814" max="2814" width="61" style="233" customWidth="1"/>
    <col min="2815" max="2840" width="14.875" style="233" customWidth="1"/>
    <col min="2841" max="2841" width="16" style="233" customWidth="1"/>
    <col min="2842" max="3069" width="9.125" style="233"/>
    <col min="3070" max="3070" width="61" style="233" customWidth="1"/>
    <col min="3071" max="3096" width="14.875" style="233" customWidth="1"/>
    <col min="3097" max="3097" width="16" style="233" customWidth="1"/>
    <col min="3098" max="3325" width="9.125" style="233"/>
    <col min="3326" max="3326" width="61" style="233" customWidth="1"/>
    <col min="3327" max="3352" width="14.875" style="233" customWidth="1"/>
    <col min="3353" max="3353" width="16" style="233" customWidth="1"/>
    <col min="3354" max="3581" width="9.125" style="233"/>
    <col min="3582" max="3582" width="61" style="233" customWidth="1"/>
    <col min="3583" max="3608" width="14.875" style="233" customWidth="1"/>
    <col min="3609" max="3609" width="16" style="233" customWidth="1"/>
    <col min="3610" max="3837" width="9.125" style="233"/>
    <col min="3838" max="3838" width="61" style="233" customWidth="1"/>
    <col min="3839" max="3864" width="14.875" style="233" customWidth="1"/>
    <col min="3865" max="3865" width="16" style="233" customWidth="1"/>
    <col min="3866" max="4093" width="9.125" style="233"/>
    <col min="4094" max="4094" width="61" style="233" customWidth="1"/>
    <col min="4095" max="4120" width="14.875" style="233" customWidth="1"/>
    <col min="4121" max="4121" width="16" style="233" customWidth="1"/>
    <col min="4122" max="4349" width="9.125" style="233"/>
    <col min="4350" max="4350" width="61" style="233" customWidth="1"/>
    <col min="4351" max="4376" width="14.875" style="233" customWidth="1"/>
    <col min="4377" max="4377" width="16" style="233" customWidth="1"/>
    <col min="4378" max="4605" width="9.125" style="233"/>
    <col min="4606" max="4606" width="61" style="233" customWidth="1"/>
    <col min="4607" max="4632" width="14.875" style="233" customWidth="1"/>
    <col min="4633" max="4633" width="16" style="233" customWidth="1"/>
    <col min="4634" max="4861" width="9.125" style="233"/>
    <col min="4862" max="4862" width="61" style="233" customWidth="1"/>
    <col min="4863" max="4888" width="14.875" style="233" customWidth="1"/>
    <col min="4889" max="4889" width="16" style="233" customWidth="1"/>
    <col min="4890" max="5117" width="9.125" style="233"/>
    <col min="5118" max="5118" width="61" style="233" customWidth="1"/>
    <col min="5119" max="5144" width="14.875" style="233" customWidth="1"/>
    <col min="5145" max="5145" width="16" style="233" customWidth="1"/>
    <col min="5146" max="5373" width="9.125" style="233"/>
    <col min="5374" max="5374" width="61" style="233" customWidth="1"/>
    <col min="5375" max="5400" width="14.875" style="233" customWidth="1"/>
    <col min="5401" max="5401" width="16" style="233" customWidth="1"/>
    <col min="5402" max="5629" width="9.125" style="233"/>
    <col min="5630" max="5630" width="61" style="233" customWidth="1"/>
    <col min="5631" max="5656" width="14.875" style="233" customWidth="1"/>
    <col min="5657" max="5657" width="16" style="233" customWidth="1"/>
    <col min="5658" max="5885" width="9.125" style="233"/>
    <col min="5886" max="5886" width="61" style="233" customWidth="1"/>
    <col min="5887" max="5912" width="14.875" style="233" customWidth="1"/>
    <col min="5913" max="5913" width="16" style="233" customWidth="1"/>
    <col min="5914" max="6141" width="9.125" style="233"/>
    <col min="6142" max="6142" width="61" style="233" customWidth="1"/>
    <col min="6143" max="6168" width="14.875" style="233" customWidth="1"/>
    <col min="6169" max="6169" width="16" style="233" customWidth="1"/>
    <col min="6170" max="6397" width="9.125" style="233"/>
    <col min="6398" max="6398" width="61" style="233" customWidth="1"/>
    <col min="6399" max="6424" width="14.875" style="233" customWidth="1"/>
    <col min="6425" max="6425" width="16" style="233" customWidth="1"/>
    <col min="6426" max="6653" width="9.125" style="233"/>
    <col min="6654" max="6654" width="61" style="233" customWidth="1"/>
    <col min="6655" max="6680" width="14.875" style="233" customWidth="1"/>
    <col min="6681" max="6681" width="16" style="233" customWidth="1"/>
    <col min="6682" max="6909" width="9.125" style="233"/>
    <col min="6910" max="6910" width="61" style="233" customWidth="1"/>
    <col min="6911" max="6936" width="14.875" style="233" customWidth="1"/>
    <col min="6937" max="6937" width="16" style="233" customWidth="1"/>
    <col min="6938" max="7165" width="9.125" style="233"/>
    <col min="7166" max="7166" width="61" style="233" customWidth="1"/>
    <col min="7167" max="7192" width="14.875" style="233" customWidth="1"/>
    <col min="7193" max="7193" width="16" style="233" customWidth="1"/>
    <col min="7194" max="7421" width="9.125" style="233"/>
    <col min="7422" max="7422" width="61" style="233" customWidth="1"/>
    <col min="7423" max="7448" width="14.875" style="233" customWidth="1"/>
    <col min="7449" max="7449" width="16" style="233" customWidth="1"/>
    <col min="7450" max="7677" width="9.125" style="233"/>
    <col min="7678" max="7678" width="61" style="233" customWidth="1"/>
    <col min="7679" max="7704" width="14.875" style="233" customWidth="1"/>
    <col min="7705" max="7705" width="16" style="233" customWidth="1"/>
    <col min="7706" max="7933" width="9.125" style="233"/>
    <col min="7934" max="7934" width="61" style="233" customWidth="1"/>
    <col min="7935" max="7960" width="14.875" style="233" customWidth="1"/>
    <col min="7961" max="7961" width="16" style="233" customWidth="1"/>
    <col min="7962" max="8189" width="9.125" style="233"/>
    <col min="8190" max="8190" width="61" style="233" customWidth="1"/>
    <col min="8191" max="8216" width="14.875" style="233" customWidth="1"/>
    <col min="8217" max="8217" width="16" style="233" customWidth="1"/>
    <col min="8218" max="8445" width="9.125" style="233"/>
    <col min="8446" max="8446" width="61" style="233" customWidth="1"/>
    <col min="8447" max="8472" width="14.875" style="233" customWidth="1"/>
    <col min="8473" max="8473" width="16" style="233" customWidth="1"/>
    <col min="8474" max="8701" width="9.125" style="233"/>
    <col min="8702" max="8702" width="61" style="233" customWidth="1"/>
    <col min="8703" max="8728" width="14.875" style="233" customWidth="1"/>
    <col min="8729" max="8729" width="16" style="233" customWidth="1"/>
    <col min="8730" max="8957" width="9.125" style="233"/>
    <col min="8958" max="8958" width="61" style="233" customWidth="1"/>
    <col min="8959" max="8984" width="14.875" style="233" customWidth="1"/>
    <col min="8985" max="8985" width="16" style="233" customWidth="1"/>
    <col min="8986" max="9213" width="9.125" style="233"/>
    <col min="9214" max="9214" width="61" style="233" customWidth="1"/>
    <col min="9215" max="9240" width="14.875" style="233" customWidth="1"/>
    <col min="9241" max="9241" width="16" style="233" customWidth="1"/>
    <col min="9242" max="9469" width="9.125" style="233"/>
    <col min="9470" max="9470" width="61" style="233" customWidth="1"/>
    <col min="9471" max="9496" width="14.875" style="233" customWidth="1"/>
    <col min="9497" max="9497" width="16" style="233" customWidth="1"/>
    <col min="9498" max="9725" width="9.125" style="233"/>
    <col min="9726" max="9726" width="61" style="233" customWidth="1"/>
    <col min="9727" max="9752" width="14.875" style="233" customWidth="1"/>
    <col min="9753" max="9753" width="16" style="233" customWidth="1"/>
    <col min="9754" max="9981" width="9.125" style="233"/>
    <col min="9982" max="9982" width="61" style="233" customWidth="1"/>
    <col min="9983" max="10008" width="14.875" style="233" customWidth="1"/>
    <col min="10009" max="10009" width="16" style="233" customWidth="1"/>
    <col min="10010" max="10237" width="9.125" style="233"/>
    <col min="10238" max="10238" width="61" style="233" customWidth="1"/>
    <col min="10239" max="10264" width="14.875" style="233" customWidth="1"/>
    <col min="10265" max="10265" width="16" style="233" customWidth="1"/>
    <col min="10266" max="10493" width="9.125" style="233"/>
    <col min="10494" max="10494" width="61" style="233" customWidth="1"/>
    <col min="10495" max="10520" width="14.875" style="233" customWidth="1"/>
    <col min="10521" max="10521" width="16" style="233" customWidth="1"/>
    <col min="10522" max="10749" width="9.125" style="233"/>
    <col min="10750" max="10750" width="61" style="233" customWidth="1"/>
    <col min="10751" max="10776" width="14.875" style="233" customWidth="1"/>
    <col min="10777" max="10777" width="16" style="233" customWidth="1"/>
    <col min="10778" max="11005" width="9.125" style="233"/>
    <col min="11006" max="11006" width="61" style="233" customWidth="1"/>
    <col min="11007" max="11032" width="14.875" style="233" customWidth="1"/>
    <col min="11033" max="11033" width="16" style="233" customWidth="1"/>
    <col min="11034" max="11261" width="9.125" style="233"/>
    <col min="11262" max="11262" width="61" style="233" customWidth="1"/>
    <col min="11263" max="11288" width="14.875" style="233" customWidth="1"/>
    <col min="11289" max="11289" width="16" style="233" customWidth="1"/>
    <col min="11290" max="11517" width="9.125" style="233"/>
    <col min="11518" max="11518" width="61" style="233" customWidth="1"/>
    <col min="11519" max="11544" width="14.875" style="233" customWidth="1"/>
    <col min="11545" max="11545" width="16" style="233" customWidth="1"/>
    <col min="11546" max="11773" width="9.125" style="233"/>
    <col min="11774" max="11774" width="61" style="233" customWidth="1"/>
    <col min="11775" max="11800" width="14.875" style="233" customWidth="1"/>
    <col min="11801" max="11801" width="16" style="233" customWidth="1"/>
    <col min="11802" max="12029" width="9.125" style="233"/>
    <col min="12030" max="12030" width="61" style="233" customWidth="1"/>
    <col min="12031" max="12056" width="14.875" style="233" customWidth="1"/>
    <col min="12057" max="12057" width="16" style="233" customWidth="1"/>
    <col min="12058" max="12285" width="9.125" style="233"/>
    <col min="12286" max="12286" width="61" style="233" customWidth="1"/>
    <col min="12287" max="12312" width="14.875" style="233" customWidth="1"/>
    <col min="12313" max="12313" width="16" style="233" customWidth="1"/>
    <col min="12314" max="12541" width="9.125" style="233"/>
    <col min="12542" max="12542" width="61" style="233" customWidth="1"/>
    <col min="12543" max="12568" width="14.875" style="233" customWidth="1"/>
    <col min="12569" max="12569" width="16" style="233" customWidth="1"/>
    <col min="12570" max="12797" width="9.125" style="233"/>
    <col min="12798" max="12798" width="61" style="233" customWidth="1"/>
    <col min="12799" max="12824" width="14.875" style="233" customWidth="1"/>
    <col min="12825" max="12825" width="16" style="233" customWidth="1"/>
    <col min="12826" max="13053" width="9.125" style="233"/>
    <col min="13054" max="13054" width="61" style="233" customWidth="1"/>
    <col min="13055" max="13080" width="14.875" style="233" customWidth="1"/>
    <col min="13081" max="13081" width="16" style="233" customWidth="1"/>
    <col min="13082" max="13309" width="9.125" style="233"/>
    <col min="13310" max="13310" width="61" style="233" customWidth="1"/>
    <col min="13311" max="13336" width="14.875" style="233" customWidth="1"/>
    <col min="13337" max="13337" width="16" style="233" customWidth="1"/>
    <col min="13338" max="13565" width="9.125" style="233"/>
    <col min="13566" max="13566" width="61" style="233" customWidth="1"/>
    <col min="13567" max="13592" width="14.875" style="233" customWidth="1"/>
    <col min="13593" max="13593" width="16" style="233" customWidth="1"/>
    <col min="13594" max="13821" width="9.125" style="233"/>
    <col min="13822" max="13822" width="61" style="233" customWidth="1"/>
    <col min="13823" max="13848" width="14.875" style="233" customWidth="1"/>
    <col min="13849" max="13849" width="16" style="233" customWidth="1"/>
    <col min="13850" max="14077" width="9.125" style="233"/>
    <col min="14078" max="14078" width="61" style="233" customWidth="1"/>
    <col min="14079" max="14104" width="14.875" style="233" customWidth="1"/>
    <col min="14105" max="14105" width="16" style="233" customWidth="1"/>
    <col min="14106" max="14333" width="9.125" style="233"/>
    <col min="14334" max="14334" width="61" style="233" customWidth="1"/>
    <col min="14335" max="14360" width="14.875" style="233" customWidth="1"/>
    <col min="14361" max="14361" width="16" style="233" customWidth="1"/>
    <col min="14362" max="14589" width="9.125" style="233"/>
    <col min="14590" max="14590" width="61" style="233" customWidth="1"/>
    <col min="14591" max="14616" width="14.875" style="233" customWidth="1"/>
    <col min="14617" max="14617" width="16" style="233" customWidth="1"/>
    <col min="14618" max="14845" width="9.125" style="233"/>
    <col min="14846" max="14846" width="61" style="233" customWidth="1"/>
    <col min="14847" max="14872" width="14.875" style="233" customWidth="1"/>
    <col min="14873" max="14873" width="16" style="233" customWidth="1"/>
    <col min="14874" max="15101" width="9.125" style="233"/>
    <col min="15102" max="15102" width="61" style="233" customWidth="1"/>
    <col min="15103" max="15128" width="14.875" style="233" customWidth="1"/>
    <col min="15129" max="15129" width="16" style="233" customWidth="1"/>
    <col min="15130" max="15357" width="9.125" style="233"/>
    <col min="15358" max="15358" width="61" style="233" customWidth="1"/>
    <col min="15359" max="15384" width="14.875" style="233" customWidth="1"/>
    <col min="15385" max="15385" width="16" style="233" customWidth="1"/>
    <col min="15386" max="15613" width="9.125" style="233"/>
    <col min="15614" max="15614" width="61" style="233" customWidth="1"/>
    <col min="15615" max="15640" width="14.875" style="233" customWidth="1"/>
    <col min="15641" max="15641" width="16" style="233" customWidth="1"/>
    <col min="15642" max="15869" width="9.125" style="233"/>
    <col min="15870" max="15870" width="61" style="233" customWidth="1"/>
    <col min="15871" max="15896" width="14.875" style="233" customWidth="1"/>
    <col min="15897" max="15897" width="16" style="233" customWidth="1"/>
    <col min="15898" max="16125" width="9.125" style="233"/>
    <col min="16126" max="16126" width="61" style="233" customWidth="1"/>
    <col min="16127" max="16152" width="14.875" style="233" customWidth="1"/>
    <col min="16153" max="16153" width="16" style="233" customWidth="1"/>
    <col min="16154" max="16384" width="9.125" style="233"/>
  </cols>
  <sheetData>
    <row r="1" spans="1:24" ht="36" customHeight="1"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453" t="s">
        <v>43</v>
      </c>
      <c r="W1" s="453"/>
      <c r="X1" s="233"/>
    </row>
    <row r="2" spans="1:24" ht="15">
      <c r="A2" s="455" t="s">
        <v>44</v>
      </c>
      <c r="B2" s="455"/>
      <c r="C2" s="455"/>
      <c r="D2" s="455"/>
      <c r="E2" s="455"/>
      <c r="F2" s="455"/>
      <c r="G2" s="455"/>
      <c r="H2" s="455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</row>
    <row r="3" spans="1:24" ht="41.25" customHeight="1">
      <c r="A3" s="244" t="s">
        <v>45</v>
      </c>
      <c r="B3" s="234"/>
      <c r="C3" s="234"/>
      <c r="D3" s="235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454" t="s">
        <v>46</v>
      </c>
      <c r="W3" s="454"/>
      <c r="X3" s="233"/>
    </row>
    <row r="4" spans="1:24" ht="41.25" customHeight="1">
      <c r="A4" s="244"/>
      <c r="B4" s="234"/>
      <c r="C4" s="234"/>
      <c r="D4" s="235"/>
      <c r="E4" s="233"/>
      <c r="F4" s="233"/>
      <c r="G4" s="290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4" ht="32.25" customHeight="1">
      <c r="A5" s="245" t="s">
        <v>306</v>
      </c>
      <c r="B5" s="458">
        <f>4495914.77+15916.03+527800</f>
        <v>5039630.8</v>
      </c>
      <c r="C5" s="459"/>
      <c r="D5" s="460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1:24" ht="24.75" customHeight="1">
      <c r="A6" s="456" t="s">
        <v>47</v>
      </c>
      <c r="B6" s="457" t="s">
        <v>30</v>
      </c>
      <c r="C6" s="457"/>
      <c r="D6" s="457"/>
      <c r="E6" s="457" t="s">
        <v>280</v>
      </c>
      <c r="F6" s="457"/>
      <c r="G6" s="457" t="s">
        <v>49</v>
      </c>
      <c r="H6" s="457"/>
      <c r="I6" s="457"/>
      <c r="J6" s="457" t="s">
        <v>280</v>
      </c>
      <c r="K6" s="457"/>
      <c r="L6" s="457" t="s">
        <v>49</v>
      </c>
      <c r="M6" s="457"/>
      <c r="N6" s="457"/>
      <c r="O6" s="457" t="s">
        <v>280</v>
      </c>
      <c r="P6" s="457"/>
      <c r="Q6" s="457" t="s">
        <v>49</v>
      </c>
      <c r="R6" s="457"/>
      <c r="S6" s="457"/>
      <c r="T6" s="457" t="s">
        <v>280</v>
      </c>
      <c r="U6" s="457"/>
      <c r="V6" s="457" t="s">
        <v>49</v>
      </c>
      <c r="W6" s="457"/>
      <c r="X6" s="457"/>
    </row>
    <row r="7" spans="1:24" s="238" customFormat="1" ht="30.75" customHeight="1">
      <c r="A7" s="456"/>
      <c r="B7" s="237" t="s">
        <v>279</v>
      </c>
      <c r="C7" s="237" t="s">
        <v>278</v>
      </c>
      <c r="D7" s="237" t="s">
        <v>49</v>
      </c>
      <c r="E7" s="237" t="s">
        <v>303</v>
      </c>
      <c r="F7" s="237" t="s">
        <v>49</v>
      </c>
      <c r="G7" s="237" t="s">
        <v>18</v>
      </c>
      <c r="H7" s="237" t="s">
        <v>19</v>
      </c>
      <c r="I7" s="237" t="s">
        <v>20</v>
      </c>
      <c r="J7" s="237" t="s">
        <v>48</v>
      </c>
      <c r="K7" s="237" t="s">
        <v>49</v>
      </c>
      <c r="L7" s="237" t="s">
        <v>21</v>
      </c>
      <c r="M7" s="237" t="s">
        <v>22</v>
      </c>
      <c r="N7" s="237" t="s">
        <v>23</v>
      </c>
      <c r="O7" s="237" t="s">
        <v>48</v>
      </c>
      <c r="P7" s="237" t="s">
        <v>49</v>
      </c>
      <c r="Q7" s="237" t="s">
        <v>24</v>
      </c>
      <c r="R7" s="237" t="s">
        <v>25</v>
      </c>
      <c r="S7" s="237" t="s">
        <v>26</v>
      </c>
      <c r="T7" s="237" t="s">
        <v>48</v>
      </c>
      <c r="U7" s="237" t="s">
        <v>49</v>
      </c>
      <c r="V7" s="237" t="s">
        <v>27</v>
      </c>
      <c r="W7" s="237" t="s">
        <v>28</v>
      </c>
      <c r="X7" s="237" t="s">
        <v>29</v>
      </c>
    </row>
    <row r="8" spans="1:24" ht="21" customHeight="1">
      <c r="A8" s="246"/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</row>
    <row r="9" spans="1:24" ht="15">
      <c r="A9" s="247" t="s">
        <v>50</v>
      </c>
      <c r="B9" s="252">
        <f>B10+B14+B15+B16</f>
        <v>630000</v>
      </c>
      <c r="C9" s="252">
        <f>C10+C14+C15+C16</f>
        <v>4749465.6499999994</v>
      </c>
      <c r="D9" s="252">
        <f t="shared" ref="D9:X9" si="0">D10+D14+D15+D16</f>
        <v>4749465.6500000004</v>
      </c>
      <c r="E9" s="252">
        <f t="shared" si="0"/>
        <v>4749465.6499999994</v>
      </c>
      <c r="F9" s="252">
        <f t="shared" si="0"/>
        <v>4749465.6500000004</v>
      </c>
      <c r="G9" s="252">
        <f t="shared" si="0"/>
        <v>1578469.38</v>
      </c>
      <c r="H9" s="252">
        <f t="shared" si="0"/>
        <v>878149.42</v>
      </c>
      <c r="I9" s="252">
        <f t="shared" si="0"/>
        <v>2292846.85</v>
      </c>
      <c r="J9" s="252">
        <f t="shared" si="0"/>
        <v>0</v>
      </c>
      <c r="K9" s="252">
        <f>K10+K14+K15+K16</f>
        <v>0</v>
      </c>
      <c r="L9" s="252">
        <f t="shared" si="0"/>
        <v>0</v>
      </c>
      <c r="M9" s="252">
        <f t="shared" si="0"/>
        <v>0</v>
      </c>
      <c r="N9" s="252">
        <f t="shared" si="0"/>
        <v>0</v>
      </c>
      <c r="O9" s="252">
        <f t="shared" si="0"/>
        <v>0</v>
      </c>
      <c r="P9" s="252">
        <f t="shared" si="0"/>
        <v>0</v>
      </c>
      <c r="Q9" s="252">
        <f t="shared" si="0"/>
        <v>0</v>
      </c>
      <c r="R9" s="252">
        <f t="shared" si="0"/>
        <v>0</v>
      </c>
      <c r="S9" s="252">
        <f t="shared" si="0"/>
        <v>0</v>
      </c>
      <c r="T9" s="252">
        <f t="shared" si="0"/>
        <v>0</v>
      </c>
      <c r="U9" s="252">
        <f t="shared" si="0"/>
        <v>0</v>
      </c>
      <c r="V9" s="252">
        <f t="shared" si="0"/>
        <v>0</v>
      </c>
      <c r="W9" s="252">
        <f t="shared" si="0"/>
        <v>0</v>
      </c>
      <c r="X9" s="252">
        <f t="shared" si="0"/>
        <v>0</v>
      </c>
    </row>
    <row r="10" spans="1:24" ht="15">
      <c r="A10" s="248" t="s">
        <v>51</v>
      </c>
      <c r="B10" s="253">
        <f>'დანართი 2 ცხრილი-2'!D8</f>
        <v>630000</v>
      </c>
      <c r="C10" s="253">
        <f>'დანართი 2 ცხრილი-2'!E8</f>
        <v>4749465.6499999994</v>
      </c>
      <c r="D10" s="253">
        <f t="shared" ref="D10:D30" si="1">F10+K10+P10+U10</f>
        <v>4749465.6500000004</v>
      </c>
      <c r="E10" s="253">
        <f>E11+E12+E13</f>
        <v>4749465.6499999994</v>
      </c>
      <c r="F10" s="253">
        <f t="shared" ref="F10:F16" si="2">G10+H10+I10</f>
        <v>4749465.6500000004</v>
      </c>
      <c r="G10" s="253">
        <f>'დანართი 2 ცხრილი-2'!H8</f>
        <v>1578469.38</v>
      </c>
      <c r="H10" s="253">
        <f>'დანართი 2 ცხრილი-2'!I8</f>
        <v>878149.42</v>
      </c>
      <c r="I10" s="253">
        <f>'დანართი 2 ცხრილი-2'!J8</f>
        <v>2292846.85</v>
      </c>
      <c r="J10" s="253">
        <f>SUM(J11:J13)</f>
        <v>0</v>
      </c>
      <c r="K10" s="253">
        <f t="shared" ref="K10:K16" si="3">L10+M10+N10</f>
        <v>0</v>
      </c>
      <c r="L10" s="253">
        <f>'დანართი 2 ცხრილი-2'!L8</f>
        <v>0</v>
      </c>
      <c r="M10" s="253">
        <f>'დანართი 2 ცხრილი-2'!M8</f>
        <v>0</v>
      </c>
      <c r="N10" s="253">
        <f>'დანართი 2 ცხრილი-2'!N8</f>
        <v>0</v>
      </c>
      <c r="O10" s="253">
        <f>SUM(O11:O13)</f>
        <v>0</v>
      </c>
      <c r="P10" s="253">
        <f t="shared" ref="P10:P18" si="4">Q10+R10+S10</f>
        <v>0</v>
      </c>
      <c r="Q10" s="253">
        <f>'დანართი 2 ცხრილი-2'!P8</f>
        <v>0</v>
      </c>
      <c r="R10" s="253">
        <f>'დანართი 2 ცხრილი-2'!Q8</f>
        <v>0</v>
      </c>
      <c r="S10" s="253">
        <f>'დანართი 2 ცხრილი-2'!R8</f>
        <v>0</v>
      </c>
      <c r="T10" s="253">
        <f>SUM(T11:T13)</f>
        <v>0</v>
      </c>
      <c r="U10" s="253">
        <f t="shared" ref="U10:U18" si="5">V10+W10+X10</f>
        <v>0</v>
      </c>
      <c r="V10" s="253">
        <f>'დანართი 2 ცხრილი-2'!T8</f>
        <v>0</v>
      </c>
      <c r="W10" s="253">
        <f>'დანართი 2 ცხრილი-2'!U8</f>
        <v>0</v>
      </c>
      <c r="X10" s="253">
        <f>'დანართი 2 ცხრილი-2'!V8</f>
        <v>0</v>
      </c>
    </row>
    <row r="11" spans="1:24" ht="15">
      <c r="A11" s="249" t="s">
        <v>52</v>
      </c>
      <c r="B11" s="254">
        <f>'დანართი 2 ცხრილი-2'!D9</f>
        <v>630000</v>
      </c>
      <c r="C11" s="254">
        <f>'დანართი 2 ცხრილი-2'!E9</f>
        <v>174168.80000000002</v>
      </c>
      <c r="D11" s="253">
        <f t="shared" si="1"/>
        <v>174168.8</v>
      </c>
      <c r="E11" s="254">
        <v>174168.8</v>
      </c>
      <c r="F11" s="253">
        <f t="shared" si="2"/>
        <v>174168.8</v>
      </c>
      <c r="G11" s="254">
        <f>'დანართი 2 ცხრილი-2'!H9</f>
        <v>66710.94</v>
      </c>
      <c r="H11" s="254">
        <f>'დანართი 2 ცხრილი-2'!I9</f>
        <v>44385.91</v>
      </c>
      <c r="I11" s="254">
        <f>'დანართი 2 ცხრილი-2'!J9</f>
        <v>63071.95</v>
      </c>
      <c r="J11" s="254"/>
      <c r="K11" s="253">
        <f>L11+M11+N11</f>
        <v>0</v>
      </c>
      <c r="L11" s="254">
        <f>'დანართი 2 ცხრილი-2'!L9</f>
        <v>0</v>
      </c>
      <c r="M11" s="254">
        <f>'დანართი 2 ცხრილი-2'!M9</f>
        <v>0</v>
      </c>
      <c r="N11" s="254">
        <f>'დანართი 2 ცხრილი-2'!N9</f>
        <v>0</v>
      </c>
      <c r="O11" s="254"/>
      <c r="P11" s="253">
        <f t="shared" si="4"/>
        <v>0</v>
      </c>
      <c r="Q11" s="254">
        <f>'დანართი 2 ცხრილი-2'!P9</f>
        <v>0</v>
      </c>
      <c r="R11" s="254">
        <f>'დანართი 2 ცხრილი-2'!Q9</f>
        <v>0</v>
      </c>
      <c r="S11" s="254">
        <f>'დანართი 2 ცხრილი-2'!R9</f>
        <v>0</v>
      </c>
      <c r="T11" s="254"/>
      <c r="U11" s="253">
        <f t="shared" si="5"/>
        <v>0</v>
      </c>
      <c r="V11" s="254">
        <f>'დანართი 2 ცხრილი-2'!T9</f>
        <v>0</v>
      </c>
      <c r="W11" s="254">
        <f>'დანართი 2 ცხრილი-2'!U9</f>
        <v>0</v>
      </c>
      <c r="X11" s="254">
        <f>'დანართი 2 ცხრილი-2'!V9</f>
        <v>0</v>
      </c>
    </row>
    <row r="12" spans="1:24" ht="15">
      <c r="A12" s="249" t="s">
        <v>316</v>
      </c>
      <c r="B12" s="254">
        <f>'დანართი 2 ცხრილი-2'!D22</f>
        <v>0</v>
      </c>
      <c r="C12" s="254">
        <f>'დანართი 2 ცხრილი-2'!E22</f>
        <v>4575296.8499999996</v>
      </c>
      <c r="D12" s="253">
        <f>F12+K12+P12+U12</f>
        <v>4575296.8499999996</v>
      </c>
      <c r="E12" s="254">
        <v>4575296.8499999996</v>
      </c>
      <c r="F12" s="253">
        <f t="shared" si="2"/>
        <v>4575296.8499999996</v>
      </c>
      <c r="G12" s="254">
        <f>'დანართი 2 ცხრილი-2'!H22</f>
        <v>1511758.44</v>
      </c>
      <c r="H12" s="254">
        <f>'დანართი 2 ცხრილი-2'!I22</f>
        <v>833763.51</v>
      </c>
      <c r="I12" s="254">
        <f>'დანართი 2 ცხრილი-2'!J22</f>
        <v>2229774.9</v>
      </c>
      <c r="J12" s="254"/>
      <c r="K12" s="253">
        <f>L12+M12+N12</f>
        <v>0</v>
      </c>
      <c r="L12" s="254">
        <f>'დანართი 2 ცხრილი-2'!L22</f>
        <v>0</v>
      </c>
      <c r="M12" s="254">
        <f>'დანართი 2 ცხრილი-2'!M22</f>
        <v>0</v>
      </c>
      <c r="N12" s="254">
        <f>'დანართი 2 ცხრილი-2'!N22</f>
        <v>0</v>
      </c>
      <c r="O12" s="254"/>
      <c r="P12" s="253">
        <f t="shared" si="4"/>
        <v>0</v>
      </c>
      <c r="Q12" s="254">
        <f>'დანართი 2 ცხრილი-2'!P22</f>
        <v>0</v>
      </c>
      <c r="R12" s="254">
        <f>'დანართი 2 ცხრილი-2'!Q22</f>
        <v>0</v>
      </c>
      <c r="S12" s="254">
        <f>'დანართი 2 ცხრილი-2'!R22</f>
        <v>0</v>
      </c>
      <c r="T12" s="254"/>
      <c r="U12" s="253">
        <f t="shared" si="5"/>
        <v>0</v>
      </c>
      <c r="V12" s="254">
        <f>'დანართი 2 ცხრილი-2'!T22</f>
        <v>0</v>
      </c>
      <c r="W12" s="254">
        <f>'დანართი 2 ცხრილი-2'!U22</f>
        <v>0</v>
      </c>
      <c r="X12" s="254">
        <f>'დანართი 2 ცხრილი-2'!V22</f>
        <v>0</v>
      </c>
    </row>
    <row r="13" spans="1:24" ht="15">
      <c r="A13" s="249" t="s">
        <v>54</v>
      </c>
      <c r="B13" s="254">
        <f>'დანართი 2 ცხრილი-2'!D87</f>
        <v>0</v>
      </c>
      <c r="C13" s="254">
        <f>'დანართი 2 ცხრილი-2'!E87</f>
        <v>0</v>
      </c>
      <c r="D13" s="253">
        <f t="shared" si="1"/>
        <v>0</v>
      </c>
      <c r="E13" s="254"/>
      <c r="F13" s="253">
        <f t="shared" si="2"/>
        <v>0</v>
      </c>
      <c r="G13" s="254">
        <f>'დანართი 2 ცხრილი-2'!H87</f>
        <v>0</v>
      </c>
      <c r="H13" s="254">
        <f>'დანართი 2 ცხრილი-2'!I87</f>
        <v>0</v>
      </c>
      <c r="I13" s="254">
        <f>'დანართი 2 ცხრილი-2'!J87</f>
        <v>0</v>
      </c>
      <c r="J13" s="254"/>
      <c r="K13" s="253">
        <f t="shared" si="3"/>
        <v>0</v>
      </c>
      <c r="L13" s="254">
        <f>'დანართი 2 ცხრილი-2'!L87</f>
        <v>0</v>
      </c>
      <c r="M13" s="254">
        <f>'დანართი 2 ცხრილი-2'!M87</f>
        <v>0</v>
      </c>
      <c r="N13" s="254">
        <f>'დანართი 2 ცხრილი-2'!N87</f>
        <v>0</v>
      </c>
      <c r="O13" s="254"/>
      <c r="P13" s="253">
        <f t="shared" si="4"/>
        <v>0</v>
      </c>
      <c r="Q13" s="254">
        <f>'დანართი 2 ცხრილი-2'!P87</f>
        <v>0</v>
      </c>
      <c r="R13" s="254">
        <f>'დანართი 2 ცხრილი-2'!Q87</f>
        <v>0</v>
      </c>
      <c r="S13" s="254">
        <f>'დანართი 2 ცხრილი-2'!R87</f>
        <v>0</v>
      </c>
      <c r="T13" s="254"/>
      <c r="U13" s="253">
        <f t="shared" si="5"/>
        <v>0</v>
      </c>
      <c r="V13" s="254">
        <f>'დანართი 2 ცხრილი-2'!T87</f>
        <v>0</v>
      </c>
      <c r="W13" s="254">
        <f>'დანართი 2 ცხრილი-2'!U87</f>
        <v>0</v>
      </c>
      <c r="X13" s="254">
        <f>'დანართი 2 ცხრილი-2'!V87</f>
        <v>0</v>
      </c>
    </row>
    <row r="14" spans="1:24" ht="15">
      <c r="A14" s="248" t="s">
        <v>55</v>
      </c>
      <c r="B14" s="253">
        <f>'დანართი 2 ცხრილი-2'!D98</f>
        <v>0</v>
      </c>
      <c r="C14" s="253">
        <f>'დანართი 2 ცხრილი-2'!E98</f>
        <v>0</v>
      </c>
      <c r="D14" s="253">
        <f t="shared" si="1"/>
        <v>0</v>
      </c>
      <c r="E14" s="253"/>
      <c r="F14" s="253">
        <f t="shared" si="2"/>
        <v>0</v>
      </c>
      <c r="G14" s="253">
        <f>'დანართი 2 ცხრილი-2'!H98</f>
        <v>0</v>
      </c>
      <c r="H14" s="253">
        <f>'დანართი 2 ცხრილი-2'!I98</f>
        <v>0</v>
      </c>
      <c r="I14" s="253">
        <f>'დანართი 2 ცხრილი-2'!J98</f>
        <v>0</v>
      </c>
      <c r="J14" s="253"/>
      <c r="K14" s="253">
        <f t="shared" si="3"/>
        <v>0</v>
      </c>
      <c r="L14" s="253">
        <f>'დანართი 2 ცხრილი-2'!L98</f>
        <v>0</v>
      </c>
      <c r="M14" s="253">
        <f>'დანართი 2 ცხრილი-2'!M98</f>
        <v>0</v>
      </c>
      <c r="N14" s="253">
        <f>'დანართი 2 ცხრილი-2'!N98</f>
        <v>0</v>
      </c>
      <c r="O14" s="253"/>
      <c r="P14" s="253">
        <f t="shared" si="4"/>
        <v>0</v>
      </c>
      <c r="Q14" s="253">
        <f>'დანართი 2 ცხრილი-2'!P98</f>
        <v>0</v>
      </c>
      <c r="R14" s="253">
        <f>'დანართი 2 ცხრილი-2'!Q98</f>
        <v>0</v>
      </c>
      <c r="S14" s="253">
        <f>'დანართი 2 ცხრილი-2'!R98</f>
        <v>0</v>
      </c>
      <c r="T14" s="253"/>
      <c r="U14" s="253">
        <f t="shared" si="5"/>
        <v>0</v>
      </c>
      <c r="V14" s="253">
        <f>'დანართი 2 ცხრილი-2'!T98</f>
        <v>0</v>
      </c>
      <c r="W14" s="253">
        <f>'დანართი 2 ცხრილი-2'!U98</f>
        <v>0</v>
      </c>
      <c r="X14" s="253">
        <f>'დანართი 2 ცხრილი-2'!V98</f>
        <v>0</v>
      </c>
    </row>
    <row r="15" spans="1:24" ht="15">
      <c r="A15" s="248" t="s">
        <v>56</v>
      </c>
      <c r="B15" s="253">
        <f>'დანართი 2 ცხრილი-2'!D109</f>
        <v>0</v>
      </c>
      <c r="C15" s="253">
        <f>'დანართი 2 ცხრილი-2'!E109</f>
        <v>0</v>
      </c>
      <c r="D15" s="253">
        <f t="shared" si="1"/>
        <v>0</v>
      </c>
      <c r="E15" s="253"/>
      <c r="F15" s="253">
        <f t="shared" si="2"/>
        <v>0</v>
      </c>
      <c r="G15" s="253">
        <f>'დანართი 2 ცხრილი-2'!H109</f>
        <v>0</v>
      </c>
      <c r="H15" s="253">
        <f>'დანართი 2 ცხრილი-2'!I109</f>
        <v>0</v>
      </c>
      <c r="I15" s="253">
        <f>'დანართი 2 ცხრილი-2'!J109</f>
        <v>0</v>
      </c>
      <c r="J15" s="253"/>
      <c r="K15" s="253">
        <f t="shared" si="3"/>
        <v>0</v>
      </c>
      <c r="L15" s="253">
        <f>'დანართი 2 ცხრილი-2'!L109</f>
        <v>0</v>
      </c>
      <c r="M15" s="253">
        <f>'დანართი 2 ცხრილი-2'!M109</f>
        <v>0</v>
      </c>
      <c r="N15" s="253">
        <f>'დანართი 2 ცხრილი-2'!N109</f>
        <v>0</v>
      </c>
      <c r="O15" s="253"/>
      <c r="P15" s="253">
        <f t="shared" si="4"/>
        <v>0</v>
      </c>
      <c r="Q15" s="253">
        <f>'დანართი 2 ცხრილი-2'!P109</f>
        <v>0</v>
      </c>
      <c r="R15" s="253">
        <f>'დანართი 2 ცხრილი-2'!Q109</f>
        <v>0</v>
      </c>
      <c r="S15" s="253">
        <f>'დანართი 2 ცხრილი-2'!R109</f>
        <v>0</v>
      </c>
      <c r="T15" s="253"/>
      <c r="U15" s="253">
        <f t="shared" si="5"/>
        <v>0</v>
      </c>
      <c r="V15" s="253">
        <f>'დანართი 2 ცხრილი-2'!T109</f>
        <v>0</v>
      </c>
      <c r="W15" s="253">
        <f>'დანართი 2 ცხრილი-2'!U109</f>
        <v>0</v>
      </c>
      <c r="X15" s="253">
        <f>'დანართი 2 ცხრილი-2'!V109</f>
        <v>0</v>
      </c>
    </row>
    <row r="16" spans="1:24" ht="15">
      <c r="A16" s="250" t="s">
        <v>57</v>
      </c>
      <c r="B16" s="255">
        <f>'დანართი 2 ცხრილი-2'!D120</f>
        <v>0</v>
      </c>
      <c r="C16" s="255">
        <f>'დანართი 2 ცხრილი-2'!E120</f>
        <v>0</v>
      </c>
      <c r="D16" s="255">
        <f t="shared" si="1"/>
        <v>0</v>
      </c>
      <c r="E16" s="255"/>
      <c r="F16" s="255">
        <f t="shared" si="2"/>
        <v>0</v>
      </c>
      <c r="G16" s="255">
        <f>'დანართი 2 ცხრილი-2'!H120</f>
        <v>0</v>
      </c>
      <c r="H16" s="255">
        <f>'დანართი 2 ცხრილი-2'!I120</f>
        <v>0</v>
      </c>
      <c r="I16" s="255">
        <f>'დანართი 2 ცხრილი-2'!J120</f>
        <v>0</v>
      </c>
      <c r="J16" s="255"/>
      <c r="K16" s="255">
        <f t="shared" si="3"/>
        <v>0</v>
      </c>
      <c r="L16" s="255">
        <f>'დანართი 2 ცხრილი-2'!L120</f>
        <v>0</v>
      </c>
      <c r="M16" s="255">
        <f>'დანართი 2 ცხრილი-2'!M120</f>
        <v>0</v>
      </c>
      <c r="N16" s="255">
        <f>'დანართი 2 ცხრილი-2'!N120</f>
        <v>0</v>
      </c>
      <c r="O16" s="255"/>
      <c r="P16" s="255">
        <f t="shared" si="4"/>
        <v>0</v>
      </c>
      <c r="Q16" s="255">
        <f>'დანართი 2 ცხრილი-2'!P120</f>
        <v>0</v>
      </c>
      <c r="R16" s="255">
        <f>'დანართი 2 ცხრილი-2'!Q120</f>
        <v>0</v>
      </c>
      <c r="S16" s="255">
        <f>'დანართი 2 ცხრილი-2'!R120</f>
        <v>0</v>
      </c>
      <c r="T16" s="255"/>
      <c r="U16" s="255">
        <f t="shared" si="5"/>
        <v>0</v>
      </c>
      <c r="V16" s="255">
        <f>'დანართი 2 ცხრილი-2'!T120</f>
        <v>0</v>
      </c>
      <c r="W16" s="255">
        <f>'დანართი 2 ცხრილი-2'!U120</f>
        <v>0</v>
      </c>
      <c r="X16" s="255">
        <f>'დანართი 2 ცხრილი-2'!V120</f>
        <v>0</v>
      </c>
    </row>
    <row r="17" spans="1:24" ht="25.5" customHeight="1">
      <c r="A17" s="246"/>
      <c r="B17" s="240"/>
      <c r="C17" s="237"/>
      <c r="D17" s="237"/>
      <c r="E17" s="240"/>
      <c r="F17" s="237"/>
      <c r="G17" s="240"/>
      <c r="H17" s="240"/>
      <c r="I17" s="240"/>
      <c r="J17" s="240"/>
      <c r="K17" s="237"/>
      <c r="L17" s="240"/>
      <c r="M17" s="240"/>
      <c r="N17" s="240"/>
      <c r="O17" s="240"/>
      <c r="P17" s="237"/>
      <c r="Q17" s="240"/>
      <c r="R17" s="240"/>
      <c r="S17" s="240"/>
      <c r="T17" s="240"/>
      <c r="U17" s="237"/>
      <c r="V17" s="240"/>
      <c r="W17" s="240"/>
      <c r="X17" s="240"/>
    </row>
    <row r="18" spans="1:24" ht="25.5" customHeight="1">
      <c r="A18" s="245" t="s">
        <v>58</v>
      </c>
      <c r="B18" s="323">
        <f>B19+B27+B28+B29+B30</f>
        <v>0</v>
      </c>
      <c r="C18" s="237">
        <f t="shared" ref="C18" si="6">E18+J18+O18+T18</f>
        <v>147500</v>
      </c>
      <c r="D18" s="237">
        <f t="shared" si="1"/>
        <v>4620879.01</v>
      </c>
      <c r="E18" s="237">
        <f>E19+E27+E28+E29+E30</f>
        <v>147500</v>
      </c>
      <c r="F18" s="237">
        <f>SUM(G18:I18)</f>
        <v>4620879.01</v>
      </c>
      <c r="G18" s="237">
        <f>G19+G27+G28+G29+G30</f>
        <v>1517154.22</v>
      </c>
      <c r="H18" s="237">
        <f>H19+H27+H28+H29+H30</f>
        <v>862226.73</v>
      </c>
      <c r="I18" s="237">
        <f t="shared" ref="I18" si="7">I19+I27+I28+I29+I30</f>
        <v>2241498.06</v>
      </c>
      <c r="J18" s="237">
        <f>J19+J27+J28+J29+J30</f>
        <v>0</v>
      </c>
      <c r="K18" s="237">
        <f>L18+M18+N18</f>
        <v>0</v>
      </c>
      <c r="L18" s="237">
        <f>L19+L27+L28+L29+L30</f>
        <v>0</v>
      </c>
      <c r="M18" s="237">
        <f t="shared" ref="M18:N18" si="8">M19+M27+M28+M29+M30</f>
        <v>0</v>
      </c>
      <c r="N18" s="237">
        <f t="shared" si="8"/>
        <v>0</v>
      </c>
      <c r="O18" s="237">
        <f>O19+O27+O28+O29+O30</f>
        <v>0</v>
      </c>
      <c r="P18" s="237">
        <f t="shared" si="4"/>
        <v>0</v>
      </c>
      <c r="Q18" s="237">
        <f>Q19+Q27+Q28+Q29+Q30</f>
        <v>0</v>
      </c>
      <c r="R18" s="237">
        <f t="shared" ref="R18:S18" si="9">R19+R27+R28+R29+R30</f>
        <v>0</v>
      </c>
      <c r="S18" s="237">
        <f t="shared" si="9"/>
        <v>0</v>
      </c>
      <c r="T18" s="237">
        <f>T19+T27+T28+T29+T30</f>
        <v>0</v>
      </c>
      <c r="U18" s="237">
        <f t="shared" si="5"/>
        <v>0</v>
      </c>
      <c r="V18" s="237">
        <f>V19+V27+V28+V29+V30</f>
        <v>0</v>
      </c>
      <c r="W18" s="237">
        <f t="shared" ref="W18:X18" si="10">W19+W27+W28+W29+W30</f>
        <v>0</v>
      </c>
      <c r="X18" s="237">
        <f t="shared" si="10"/>
        <v>0</v>
      </c>
    </row>
    <row r="19" spans="1:24" ht="15">
      <c r="A19" s="256" t="s">
        <v>59</v>
      </c>
      <c r="B19" s="257"/>
      <c r="C19" s="257">
        <f t="shared" ref="C19" si="11">E19+J19+O19+T19</f>
        <v>147500</v>
      </c>
      <c r="D19" s="257">
        <f t="shared" si="1"/>
        <v>3048591.8900000006</v>
      </c>
      <c r="E19" s="257">
        <f>SUM(E20:E26)</f>
        <v>147500</v>
      </c>
      <c r="F19" s="257">
        <f t="shared" ref="F19:X19" si="12">SUM(F20:F26)</f>
        <v>3048591.8900000006</v>
      </c>
      <c r="G19" s="257">
        <f t="shared" si="12"/>
        <v>762561.76</v>
      </c>
      <c r="H19" s="257">
        <f t="shared" si="12"/>
        <v>541997.71</v>
      </c>
      <c r="I19" s="257">
        <f t="shared" si="12"/>
        <v>1744032.42</v>
      </c>
      <c r="J19" s="257">
        <f t="shared" si="12"/>
        <v>0</v>
      </c>
      <c r="K19" s="257">
        <f t="shared" si="12"/>
        <v>0</v>
      </c>
      <c r="L19" s="257">
        <f t="shared" si="12"/>
        <v>0</v>
      </c>
      <c r="M19" s="257">
        <f t="shared" si="12"/>
        <v>0</v>
      </c>
      <c r="N19" s="257">
        <f t="shared" si="12"/>
        <v>0</v>
      </c>
      <c r="O19" s="257">
        <f t="shared" si="12"/>
        <v>0</v>
      </c>
      <c r="P19" s="257">
        <f t="shared" si="12"/>
        <v>0</v>
      </c>
      <c r="Q19" s="257">
        <f t="shared" si="12"/>
        <v>0</v>
      </c>
      <c r="R19" s="257">
        <f t="shared" si="12"/>
        <v>0</v>
      </c>
      <c r="S19" s="257">
        <f t="shared" si="12"/>
        <v>0</v>
      </c>
      <c r="T19" s="257">
        <f t="shared" si="12"/>
        <v>0</v>
      </c>
      <c r="U19" s="257">
        <f t="shared" si="12"/>
        <v>0</v>
      </c>
      <c r="V19" s="257">
        <f t="shared" si="12"/>
        <v>0</v>
      </c>
      <c r="W19" s="257">
        <f t="shared" si="12"/>
        <v>0</v>
      </c>
      <c r="X19" s="257">
        <f t="shared" si="12"/>
        <v>0</v>
      </c>
    </row>
    <row r="20" spans="1:24" ht="15">
      <c r="A20" s="258" t="s">
        <v>60</v>
      </c>
      <c r="B20" s="259"/>
      <c r="C20" s="259">
        <f t="shared" ref="C20" si="13">E20+J20+O20+T20</f>
        <v>90000</v>
      </c>
      <c r="D20" s="259">
        <f t="shared" si="1"/>
        <v>42570</v>
      </c>
      <c r="E20" s="260">
        <f>'დანართი 2 ცხრილი-3'!G29+'დანართი 2 ცხრილი-3'!G43+'დანართი 2 ცხრილი-3'!G71</f>
        <v>90000</v>
      </c>
      <c r="F20" s="260">
        <f>'დანართი 2 ცხრილი-3'!H29+'დანართი 2 ცხრილი-3'!H43+'დანართი 2 ცხრილი-3'!H71</f>
        <v>42570</v>
      </c>
      <c r="G20" s="260">
        <f>'დანართი 2 ცხრილი-3'!I29+'დანართი 2 ცხრილი-3'!I43+'დანართი 2 ცხრილი-3'!I71</f>
        <v>11100</v>
      </c>
      <c r="H20" s="260">
        <f>'დანართი 2 ცხრილი-3'!J29+'დანართი 2 ცხრილი-3'!J43+'დანართი 2 ცხრილი-3'!J71</f>
        <v>18970</v>
      </c>
      <c r="I20" s="260">
        <f>'დანართი 2 ცხრილი-3'!K29+'დანართი 2 ცხრილი-3'!K43+'დანართი 2 ცხრილი-3'!K71</f>
        <v>12500</v>
      </c>
      <c r="J20" s="260">
        <f>'დანართი 2 ცხრილი-3'!L29+'დანართი 2 ცხრილი-3'!L43+'დანართი 2 ცხრილი-3'!L71</f>
        <v>0</v>
      </c>
      <c r="K20" s="260">
        <f>'დანართი 2 ცხრილი-3'!M29+'დანართი 2 ცხრილი-3'!M43+'დანართი 2 ცხრილი-3'!M71</f>
        <v>0</v>
      </c>
      <c r="L20" s="260">
        <f>'დანართი 2 ცხრილი-3'!N29+'დანართი 2 ცხრილი-3'!N43+'დანართი 2 ცხრილი-3'!N71</f>
        <v>0</v>
      </c>
      <c r="M20" s="260">
        <f>'დანართი 2 ცხრილი-3'!O29+'დანართი 2 ცხრილი-3'!O43+'დანართი 2 ცხრილი-3'!O71</f>
        <v>0</v>
      </c>
      <c r="N20" s="260">
        <f>'დანართი 2 ცხრილი-3'!P29+'დანართი 2 ცხრილი-3'!P43+'დანართი 2 ცხრილი-3'!P71</f>
        <v>0</v>
      </c>
      <c r="O20" s="260">
        <f>'დანართი 2 ცხრილი-3'!Q29+'დანართი 2 ცხრილი-3'!Q43+'დანართი 2 ცხრილი-3'!Q71</f>
        <v>0</v>
      </c>
      <c r="P20" s="260">
        <f>'დანართი 2 ცხრილი-3'!R29+'დანართი 2 ცხრილი-3'!R43+'დანართი 2 ცხრილი-3'!R71</f>
        <v>0</v>
      </c>
      <c r="Q20" s="260">
        <f>'დანართი 2 ცხრილი-3'!S29+'დანართი 2 ცხრილი-3'!S43+'დანართი 2 ცხრილი-3'!S71</f>
        <v>0</v>
      </c>
      <c r="R20" s="260">
        <f>'დანართი 2 ცხრილი-3'!T29+'დანართი 2 ცხრილი-3'!T43+'დანართი 2 ცხრილი-3'!T71</f>
        <v>0</v>
      </c>
      <c r="S20" s="260">
        <f>'დანართი 2 ცხრილი-3'!U29+'დანართი 2 ცხრილი-3'!U43+'დანართი 2 ცხრილი-3'!U71</f>
        <v>0</v>
      </c>
      <c r="T20" s="260">
        <f>'დანართი 2 ცხრილი-3'!V29+'დანართი 2 ცხრილი-3'!V43+'დანართი 2 ცხრილი-3'!V71</f>
        <v>0</v>
      </c>
      <c r="U20" s="260">
        <f>'დანართი 2 ცხრილი-3'!W29+'დანართი 2 ცხრილი-3'!W43+'დანართი 2 ცხრილი-3'!W71</f>
        <v>0</v>
      </c>
      <c r="V20" s="260">
        <f>'დანართი 2 ცხრილი-3'!X29+'დანართი 2 ცხრილი-3'!X43+'დანართი 2 ცხრილი-3'!X71</f>
        <v>0</v>
      </c>
      <c r="W20" s="260">
        <f>'დანართი 2 ცხრილი-3'!Y29+'დანართი 2 ცხრილი-3'!Y43+'დანართი 2 ცხრილი-3'!Y71</f>
        <v>0</v>
      </c>
      <c r="X20" s="260">
        <f>'დანართი 2 ცხრილი-3'!Z29+'დანართი 2 ცხრილი-3'!Z43+'დანართი 2 ცხრილი-3'!Z71</f>
        <v>0</v>
      </c>
    </row>
    <row r="21" spans="1:24" ht="15">
      <c r="A21" s="258" t="s">
        <v>61</v>
      </c>
      <c r="B21" s="259"/>
      <c r="C21" s="259">
        <f t="shared" ref="C21" si="14">E21+J21+O21+T21</f>
        <v>56000</v>
      </c>
      <c r="D21" s="259">
        <f t="shared" si="1"/>
        <v>311670.39</v>
      </c>
      <c r="E21" s="260">
        <f>'დანართი 2 ცხრილი-3'!G30+'დანართი 2 ცხრილი-3'!G44+'დანართი 2 ცხრილი-3'!G72</f>
        <v>56000</v>
      </c>
      <c r="F21" s="260">
        <f>'დანართი 2 ცხრილი-3'!H30+'დანართი 2 ცხრილი-3'!H44+'დანართი 2 ცხრილი-3'!H72</f>
        <v>311670.39</v>
      </c>
      <c r="G21" s="260">
        <f>'დანართი 2 ცხრილი-3'!I30+'დანართი 2 ცხრილი-3'!I44+'დანართი 2 ცხრილი-3'!I72</f>
        <v>109237.28</v>
      </c>
      <c r="H21" s="260">
        <f>'დანართი 2 ცხრილი-3'!J30+'დანართი 2 ცხრილი-3'!J44+'დანართი 2 ცხრილი-3'!J72</f>
        <v>76339.670000000013</v>
      </c>
      <c r="I21" s="260">
        <f>'დანართი 2 ცხრილი-3'!K30+'დანართი 2 ცხრილი-3'!K44+'დანართი 2 ცხრილი-3'!K72</f>
        <v>126093.44</v>
      </c>
      <c r="J21" s="260">
        <f>'დანართი 2 ცხრილი-3'!L30+'დანართი 2 ცხრილი-3'!L44+'დანართი 2 ცხრილი-3'!L72</f>
        <v>0</v>
      </c>
      <c r="K21" s="260">
        <f>'დანართი 2 ცხრილი-3'!M30+'დანართი 2 ცხრილი-3'!M44+'დანართი 2 ცხრილი-3'!M72</f>
        <v>0</v>
      </c>
      <c r="L21" s="260">
        <f>'დანართი 2 ცხრილი-3'!N30+'დანართი 2 ცხრილი-3'!N44+'დანართი 2 ცხრილი-3'!N72</f>
        <v>0</v>
      </c>
      <c r="M21" s="260">
        <f>'დანართი 2 ცხრილი-3'!O30+'დანართი 2 ცხრილი-3'!O44+'დანართი 2 ცხრილი-3'!O72</f>
        <v>0</v>
      </c>
      <c r="N21" s="260">
        <f>'დანართი 2 ცხრილი-3'!P30+'დანართი 2 ცხრილი-3'!P44+'დანართი 2 ცხრილი-3'!P72</f>
        <v>0</v>
      </c>
      <c r="O21" s="260">
        <f>'დანართი 2 ცხრილი-3'!Q30+'დანართი 2 ცხრილი-3'!Q44+'დანართი 2 ცხრილი-3'!Q72</f>
        <v>0</v>
      </c>
      <c r="P21" s="260">
        <f>'დანართი 2 ცხრილი-3'!R30+'დანართი 2 ცხრილი-3'!R44+'დანართი 2 ცხრილი-3'!R72</f>
        <v>0</v>
      </c>
      <c r="Q21" s="260">
        <f>'დანართი 2 ცხრილი-3'!S30+'დანართი 2 ცხრილი-3'!S44+'დანართი 2 ცხრილი-3'!S72</f>
        <v>0</v>
      </c>
      <c r="R21" s="260">
        <f>'დანართი 2 ცხრილი-3'!T30+'დანართი 2 ცხრილი-3'!T44+'დანართი 2 ცხრილი-3'!T72</f>
        <v>0</v>
      </c>
      <c r="S21" s="260">
        <f>'დანართი 2 ცხრილი-3'!U30+'დანართი 2 ცხრილი-3'!U44+'დანართი 2 ცხრილი-3'!U72</f>
        <v>0</v>
      </c>
      <c r="T21" s="260">
        <f>'დანართი 2 ცხრილი-3'!V30+'დანართი 2 ცხრილი-3'!V44+'დანართი 2 ცხრილი-3'!V72</f>
        <v>0</v>
      </c>
      <c r="U21" s="260">
        <f>'დანართი 2 ცხრილი-3'!W30+'დანართი 2 ცხრილი-3'!W44+'დანართი 2 ცხრილი-3'!W72</f>
        <v>0</v>
      </c>
      <c r="V21" s="260">
        <f>'დანართი 2 ცხრილი-3'!X30+'დანართი 2 ცხრილი-3'!X44+'დანართი 2 ცხრილი-3'!X72</f>
        <v>0</v>
      </c>
      <c r="W21" s="260">
        <f>'დანართი 2 ცხრილი-3'!Y30+'დანართი 2 ცხრილი-3'!Y44+'დანართი 2 ცხრილი-3'!Y72</f>
        <v>0</v>
      </c>
      <c r="X21" s="260">
        <f>'დანართი 2 ცხრილი-3'!Z30+'დანართი 2 ცხრილი-3'!Z44+'დანართი 2 ცხრილი-3'!Z72</f>
        <v>0</v>
      </c>
    </row>
    <row r="22" spans="1:24" ht="15">
      <c r="A22" s="258" t="s">
        <v>62</v>
      </c>
      <c r="B22" s="259"/>
      <c r="C22" s="259">
        <f t="shared" ref="C22" si="15">E22+J22+O22+T22</f>
        <v>0</v>
      </c>
      <c r="D22" s="259">
        <f t="shared" si="1"/>
        <v>0</v>
      </c>
      <c r="E22" s="260">
        <f>'დანართი 2 ცხრილი-3'!G31+'დანართი 2 ცხრილი-3'!G45+'დანართი 2 ცხრილი-3'!G73</f>
        <v>0</v>
      </c>
      <c r="F22" s="260">
        <f>'დანართი 2 ცხრილი-3'!H31+'დანართი 2 ცხრილი-3'!H45+'დანართი 2 ცხრილი-3'!H73</f>
        <v>0</v>
      </c>
      <c r="G22" s="260">
        <f>'დანართი 2 ცხრილი-3'!I31+'დანართი 2 ცხრილი-3'!I45+'დანართი 2 ცხრილი-3'!I73</f>
        <v>0</v>
      </c>
      <c r="H22" s="260">
        <f>'დანართი 2 ცხრილი-3'!J31+'დანართი 2 ცხრილი-3'!J45+'დანართი 2 ცხრილი-3'!J73</f>
        <v>0</v>
      </c>
      <c r="I22" s="260">
        <f>'დანართი 2 ცხრილი-3'!K31+'დანართი 2 ცხრილი-3'!K45+'დანართი 2 ცხრილი-3'!K73</f>
        <v>0</v>
      </c>
      <c r="J22" s="260">
        <f>'დანართი 2 ცხრილი-3'!L31+'დანართი 2 ცხრილი-3'!L45+'დანართი 2 ცხრილი-3'!L73</f>
        <v>0</v>
      </c>
      <c r="K22" s="260">
        <f>'დანართი 2 ცხრილი-3'!M31+'დანართი 2 ცხრილი-3'!M45+'დანართი 2 ცხრილი-3'!M73</f>
        <v>0</v>
      </c>
      <c r="L22" s="260">
        <f>'დანართი 2 ცხრილი-3'!N31+'დანართი 2 ცხრილი-3'!N45+'დანართი 2 ცხრილი-3'!N73</f>
        <v>0</v>
      </c>
      <c r="M22" s="260">
        <f>'დანართი 2 ცხრილი-3'!O31+'დანართი 2 ცხრილი-3'!O45+'დანართი 2 ცხრილი-3'!O73</f>
        <v>0</v>
      </c>
      <c r="N22" s="260">
        <f>'დანართი 2 ცხრილი-3'!P31+'დანართი 2 ცხრილი-3'!P45+'დანართი 2 ცხრილი-3'!P73</f>
        <v>0</v>
      </c>
      <c r="O22" s="260">
        <f>'დანართი 2 ცხრილი-3'!Q31+'დანართი 2 ცხრილი-3'!Q45+'დანართი 2 ცხრილი-3'!Q73</f>
        <v>0</v>
      </c>
      <c r="P22" s="260">
        <f>'დანართი 2 ცხრილი-3'!R31+'დანართი 2 ცხრილი-3'!R45+'დანართი 2 ცხრილი-3'!R73</f>
        <v>0</v>
      </c>
      <c r="Q22" s="260">
        <f>'დანართი 2 ცხრილი-3'!S31+'დანართი 2 ცხრილი-3'!S45+'დანართი 2 ცხრილი-3'!S73</f>
        <v>0</v>
      </c>
      <c r="R22" s="260">
        <f>'დანართი 2 ცხრილი-3'!T31+'დანართი 2 ცხრილი-3'!T45+'დანართი 2 ცხრილი-3'!T73</f>
        <v>0</v>
      </c>
      <c r="S22" s="260">
        <f>'დანართი 2 ცხრილი-3'!U31+'დანართი 2 ცხრილი-3'!U45+'დანართი 2 ცხრილი-3'!U73</f>
        <v>0</v>
      </c>
      <c r="T22" s="260">
        <f>'დანართი 2 ცხრილი-3'!V31+'დანართი 2 ცხრილი-3'!V45+'დანართი 2 ცხრილი-3'!V73</f>
        <v>0</v>
      </c>
      <c r="U22" s="260">
        <f>'დანართი 2 ცხრილი-3'!W31+'დანართი 2 ცხრილი-3'!W45+'დანართი 2 ცხრილი-3'!W73</f>
        <v>0</v>
      </c>
      <c r="V22" s="260">
        <f>'დანართი 2 ცხრილი-3'!X31+'დანართი 2 ცხრილი-3'!X45+'დანართი 2 ცხრილი-3'!X73</f>
        <v>0</v>
      </c>
      <c r="W22" s="260">
        <f>'დანართი 2 ცხრილი-3'!Y31+'დანართი 2 ცხრილი-3'!Y45+'დანართი 2 ცხრილი-3'!Y73</f>
        <v>0</v>
      </c>
      <c r="X22" s="260">
        <f>'დანართი 2 ცხრილი-3'!Z31+'დანართი 2 ცხრილი-3'!Z45+'დანართი 2 ცხრილი-3'!Z73</f>
        <v>0</v>
      </c>
    </row>
    <row r="23" spans="1:24" ht="15">
      <c r="A23" s="258" t="s">
        <v>63</v>
      </c>
      <c r="B23" s="259"/>
      <c r="C23" s="259">
        <f t="shared" ref="C23" si="16">E23+J23+O23+T23</f>
        <v>0</v>
      </c>
      <c r="D23" s="259">
        <f t="shared" si="1"/>
        <v>2193173.58</v>
      </c>
      <c r="E23" s="260">
        <f>'დანართი 2 ცხრილი-3'!G32+'დანართი 2 ცხრილი-3'!G46+'დანართი 2 ცხრილი-3'!G74</f>
        <v>0</v>
      </c>
      <c r="F23" s="260">
        <f>'დანართი 2 ცხრილი-3'!H32+'დანართი 2 ცხრილი-3'!H46+'დანართი 2 ცხრილი-3'!H74</f>
        <v>2193173.58</v>
      </c>
      <c r="G23" s="260">
        <f>'დანართი 2 ცხრილი-3'!I32+'დანართი 2 ცხრილი-3'!I46+'დანართი 2 ცხრილი-3'!I74</f>
        <v>616922.54</v>
      </c>
      <c r="H23" s="260">
        <f>'დანართი 2 ცხრილი-3'!J32+'დანართი 2 ცხრილი-3'!J46+'დანართი 2 ცხრილი-3'!J74</f>
        <v>405170.74</v>
      </c>
      <c r="I23" s="260">
        <f>'დანართი 2 ცხრილი-3'!K32+'დანართი 2 ცხრილი-3'!K46+'დანართი 2 ცხრილი-3'!K74</f>
        <v>1171080.3</v>
      </c>
      <c r="J23" s="260">
        <f>'დანართი 2 ცხრილი-3'!L32+'დანართი 2 ცხრილი-3'!L46+'დანართი 2 ცხრილი-3'!L74</f>
        <v>0</v>
      </c>
      <c r="K23" s="260">
        <f>'დანართი 2 ცხრილი-3'!M32+'დანართი 2 ცხრილი-3'!M46+'დანართი 2 ცხრილი-3'!M74</f>
        <v>0</v>
      </c>
      <c r="L23" s="260">
        <f>'დანართი 2 ცხრილი-3'!N32+'დანართი 2 ცხრილი-3'!N46+'დანართი 2 ცხრილი-3'!N74</f>
        <v>0</v>
      </c>
      <c r="M23" s="260">
        <f>'დანართი 2 ცხრილი-3'!O32+'დანართი 2 ცხრილი-3'!O46+'დანართი 2 ცხრილი-3'!O74</f>
        <v>0</v>
      </c>
      <c r="N23" s="260">
        <f>'დანართი 2 ცხრილი-3'!P32+'დანართი 2 ცხრილი-3'!P46+'დანართი 2 ცხრილი-3'!P74</f>
        <v>0</v>
      </c>
      <c r="O23" s="260">
        <f>'დანართი 2 ცხრილი-3'!Q32+'დანართი 2 ცხრილი-3'!Q46+'დანართი 2 ცხრილი-3'!Q74</f>
        <v>0</v>
      </c>
      <c r="P23" s="260">
        <f>'დანართი 2 ცხრილი-3'!R32+'დანართი 2 ცხრილი-3'!R46+'დანართი 2 ცხრილი-3'!R74</f>
        <v>0</v>
      </c>
      <c r="Q23" s="260">
        <f>'დანართი 2 ცხრილი-3'!S32+'დანართი 2 ცხრილი-3'!S46+'დანართი 2 ცხრილი-3'!S74</f>
        <v>0</v>
      </c>
      <c r="R23" s="260">
        <f>'დანართი 2 ცხრილი-3'!T32+'დანართი 2 ცხრილი-3'!T46+'დანართი 2 ცხრილი-3'!T74</f>
        <v>0</v>
      </c>
      <c r="S23" s="260">
        <f>'დანართი 2 ცხრილი-3'!U32+'დანართი 2 ცხრილი-3'!U46+'დანართი 2 ცხრილი-3'!U74</f>
        <v>0</v>
      </c>
      <c r="T23" s="260">
        <f>'დანართი 2 ცხრილი-3'!V32+'დანართი 2 ცხრილი-3'!V46+'დანართი 2 ცხრილი-3'!V74</f>
        <v>0</v>
      </c>
      <c r="U23" s="260">
        <f>'დანართი 2 ცხრილი-3'!W32+'დანართი 2 ცხრილი-3'!W46+'დანართი 2 ცხრილი-3'!W74</f>
        <v>0</v>
      </c>
      <c r="V23" s="260">
        <f>'დანართი 2 ცხრილი-3'!X32+'დანართი 2 ცხრილი-3'!X46+'დანართი 2 ცხრილი-3'!X74</f>
        <v>0</v>
      </c>
      <c r="W23" s="260">
        <f>'დანართი 2 ცხრილი-3'!Y32+'დანართი 2 ცხრილი-3'!Y46+'დანართი 2 ცხრილი-3'!Y74</f>
        <v>0</v>
      </c>
      <c r="X23" s="260">
        <f>'დანართი 2 ცხრილი-3'!Z32+'დანართი 2 ცხრილი-3'!Z46+'დანართი 2 ცხრილი-3'!Z74</f>
        <v>0</v>
      </c>
    </row>
    <row r="24" spans="1:24" ht="15">
      <c r="A24" s="258" t="s">
        <v>53</v>
      </c>
      <c r="B24" s="259"/>
      <c r="C24" s="259">
        <f t="shared" ref="C24" si="17">E24+J24+O24+T24</f>
        <v>0</v>
      </c>
      <c r="D24" s="259">
        <f t="shared" si="1"/>
        <v>0</v>
      </c>
      <c r="E24" s="260">
        <f>'დანართი 2 ცხრილი-3'!G33+'დანართი 2 ცხრილი-3'!G47+'დანართი 2 ცხრილი-3'!G75</f>
        <v>0</v>
      </c>
      <c r="F24" s="260">
        <f>'დანართი 2 ცხრილი-3'!H33+'დანართი 2 ცხრილი-3'!H47+'დანართი 2 ცხრილი-3'!H75</f>
        <v>0</v>
      </c>
      <c r="G24" s="260">
        <f>'დანართი 2 ცხრილი-3'!I33+'დანართი 2 ცხრილი-3'!I47+'დანართი 2 ცხრილი-3'!I75</f>
        <v>0</v>
      </c>
      <c r="H24" s="260">
        <f>'დანართი 2 ცხრილი-3'!J33+'დანართი 2 ცხრილი-3'!J47+'დანართი 2 ცხრილი-3'!J75</f>
        <v>0</v>
      </c>
      <c r="I24" s="260">
        <f>'დანართი 2 ცხრილი-3'!K33+'დანართი 2 ცხრილი-3'!K47+'დანართი 2 ცხრილი-3'!K75</f>
        <v>0</v>
      </c>
      <c r="J24" s="260">
        <f>'დანართი 2 ცხრილი-3'!L33+'დანართი 2 ცხრილი-3'!L47+'დანართი 2 ცხრილი-3'!L75</f>
        <v>0</v>
      </c>
      <c r="K24" s="260">
        <f>'დანართი 2 ცხრილი-3'!M33+'დანართი 2 ცხრილი-3'!M47+'დანართი 2 ცხრილი-3'!M75</f>
        <v>0</v>
      </c>
      <c r="L24" s="260">
        <f>'დანართი 2 ცხრილი-3'!N33+'დანართი 2 ცხრილი-3'!N47+'დანართი 2 ცხრილი-3'!N75</f>
        <v>0</v>
      </c>
      <c r="M24" s="260">
        <f>'დანართი 2 ცხრილი-3'!O33+'დანართი 2 ცხრილი-3'!O47+'დანართი 2 ცხრილი-3'!O75</f>
        <v>0</v>
      </c>
      <c r="N24" s="260">
        <f>'დანართი 2 ცხრილი-3'!P33+'დანართი 2 ცხრილი-3'!P47+'დანართი 2 ცხრილი-3'!P75</f>
        <v>0</v>
      </c>
      <c r="O24" s="260">
        <f>'დანართი 2 ცხრილი-3'!Q33+'დანართი 2 ცხრილი-3'!Q47+'დანართი 2 ცხრილი-3'!Q75</f>
        <v>0</v>
      </c>
      <c r="P24" s="260">
        <f>'დანართი 2 ცხრილი-3'!R33+'დანართი 2 ცხრილი-3'!R47+'დანართი 2 ცხრილი-3'!R75</f>
        <v>0</v>
      </c>
      <c r="Q24" s="260">
        <f>'დანართი 2 ცხრილი-3'!S33+'დანართი 2 ცხრილი-3'!S47+'დანართი 2 ცხრილი-3'!S75</f>
        <v>0</v>
      </c>
      <c r="R24" s="260">
        <f>'დანართი 2 ცხრილი-3'!T33+'დანართი 2 ცხრილი-3'!T47+'დანართი 2 ცხრილი-3'!T75</f>
        <v>0</v>
      </c>
      <c r="S24" s="260">
        <f>'დანართი 2 ცხრილი-3'!U33+'დანართი 2 ცხრილი-3'!U47+'დანართი 2 ცხრილი-3'!U75</f>
        <v>0</v>
      </c>
      <c r="T24" s="260">
        <f>'დანართი 2 ცხრილი-3'!V33+'დანართი 2 ცხრილი-3'!V47+'დანართი 2 ცხრილი-3'!V75</f>
        <v>0</v>
      </c>
      <c r="U24" s="260">
        <f>'დანართი 2 ცხრილი-3'!W33+'დანართი 2 ცხრილი-3'!W47+'დანართი 2 ცხრილი-3'!W75</f>
        <v>0</v>
      </c>
      <c r="V24" s="260">
        <f>'დანართი 2 ცხრილი-3'!X33+'დანართი 2 ცხრილი-3'!X47+'დანართი 2 ცხრილი-3'!X75</f>
        <v>0</v>
      </c>
      <c r="W24" s="260">
        <f>'დანართი 2 ცხრილი-3'!Y33+'დანართი 2 ცხრილი-3'!Y47+'დანართი 2 ცხრილი-3'!Y75</f>
        <v>0</v>
      </c>
      <c r="X24" s="260">
        <f>'დანართი 2 ცხრილი-3'!Z33+'დანართი 2 ცხრილი-3'!Z47+'დანართი 2 ცხრილი-3'!Z75</f>
        <v>0</v>
      </c>
    </row>
    <row r="25" spans="1:24" ht="15">
      <c r="A25" s="258" t="s">
        <v>64</v>
      </c>
      <c r="B25" s="259"/>
      <c r="C25" s="259">
        <f t="shared" ref="C25" si="18">E25+J25+O25+T25</f>
        <v>0</v>
      </c>
      <c r="D25" s="259">
        <f t="shared" si="1"/>
        <v>64660.7</v>
      </c>
      <c r="E25" s="260">
        <f>'დანართი 2 ცხრილი-3'!G34+'დანართი 2 ცხრილი-3'!G48+'დანართი 2 ცხრილი-3'!G76</f>
        <v>0</v>
      </c>
      <c r="F25" s="260">
        <f>'დანართი 2 ცხრილი-3'!H34+'დანართი 2 ცხრილი-3'!H48+'დანართი 2 ცხრილი-3'!H76</f>
        <v>64660.7</v>
      </c>
      <c r="G25" s="260">
        <f>'დანართი 2 ცხრილი-3'!I34+'დანართი 2 ცხრილი-3'!I48+'დანართი 2 ცხრილი-3'!I76</f>
        <v>0</v>
      </c>
      <c r="H25" s="260">
        <f>'დანართი 2 ცხრილი-3'!J34+'დანართი 2 ცხრილი-3'!J48+'დანართი 2 ცხრილი-3'!J76</f>
        <v>40125.360000000001</v>
      </c>
      <c r="I25" s="260">
        <f>'დანართი 2 ცხრილი-3'!K34+'დანართი 2 ცხრილი-3'!K48+'დანართი 2 ცხრილი-3'!K76</f>
        <v>24535.34</v>
      </c>
      <c r="J25" s="260">
        <f>'დანართი 2 ცხრილი-3'!L34+'დანართი 2 ცხრილი-3'!L48+'დანართი 2 ცხრილი-3'!L76</f>
        <v>0</v>
      </c>
      <c r="K25" s="260">
        <f>'დანართი 2 ცხრილი-3'!M34+'დანართი 2 ცხრილი-3'!M48+'დანართი 2 ცხრილი-3'!M76</f>
        <v>0</v>
      </c>
      <c r="L25" s="260">
        <f>'დანართი 2 ცხრილი-3'!N34+'დანართი 2 ცხრილი-3'!N48+'დანართი 2 ცხრილი-3'!N76</f>
        <v>0</v>
      </c>
      <c r="M25" s="260">
        <f>'დანართი 2 ცხრილი-3'!O34+'დანართი 2 ცხრილი-3'!O48+'დანართი 2 ცხრილი-3'!O76</f>
        <v>0</v>
      </c>
      <c r="N25" s="260">
        <f>'დანართი 2 ცხრილი-3'!P34+'დანართი 2 ცხრილი-3'!P48+'დანართი 2 ცხრილი-3'!P76</f>
        <v>0</v>
      </c>
      <c r="O25" s="260">
        <f>'დანართი 2 ცხრილი-3'!Q34+'დანართი 2 ცხრილი-3'!Q48+'დანართი 2 ცხრილი-3'!Q76</f>
        <v>0</v>
      </c>
      <c r="P25" s="260">
        <f>'დანართი 2 ცხრილი-3'!R34+'დანართი 2 ცხრილი-3'!R48+'დანართი 2 ცხრილი-3'!R76</f>
        <v>0</v>
      </c>
      <c r="Q25" s="260">
        <f>'დანართი 2 ცხრილი-3'!S34+'დანართი 2 ცხრილი-3'!S48+'დანართი 2 ცხრილი-3'!S76</f>
        <v>0</v>
      </c>
      <c r="R25" s="260">
        <f>'დანართი 2 ცხრილი-3'!T34+'დანართი 2 ცხრილი-3'!T48+'დანართი 2 ცხრილი-3'!T76</f>
        <v>0</v>
      </c>
      <c r="S25" s="260">
        <f>'დანართი 2 ცხრილი-3'!U34+'დანართი 2 ცხრილი-3'!U48+'დანართი 2 ცხრილი-3'!U76</f>
        <v>0</v>
      </c>
      <c r="T25" s="260">
        <f>'დანართი 2 ცხრილი-3'!V34+'დანართი 2 ცხრილი-3'!V48+'დანართი 2 ცხრილი-3'!V76</f>
        <v>0</v>
      </c>
      <c r="U25" s="260">
        <f>'დანართი 2 ცხრილი-3'!W34+'დანართი 2 ცხრილი-3'!W48+'დანართი 2 ცხრილი-3'!W76</f>
        <v>0</v>
      </c>
      <c r="V25" s="260">
        <f>'დანართი 2 ცხრილი-3'!X34+'დანართი 2 ცხრილი-3'!X48+'დანართი 2 ცხრილი-3'!X76</f>
        <v>0</v>
      </c>
      <c r="W25" s="260">
        <f>'დანართი 2 ცხრილი-3'!Y34+'დანართი 2 ცხრილი-3'!Y48+'დანართი 2 ცხრილი-3'!Y76</f>
        <v>0</v>
      </c>
      <c r="X25" s="260">
        <f>'დანართი 2 ცხრილი-3'!Z34+'დანართი 2 ცხრილი-3'!Z48+'დანართი 2 ცხრილი-3'!Z76</f>
        <v>0</v>
      </c>
    </row>
    <row r="26" spans="1:24" ht="15">
      <c r="A26" s="258" t="s">
        <v>65</v>
      </c>
      <c r="B26" s="259"/>
      <c r="C26" s="259">
        <f t="shared" ref="C26" si="19">E26+J26+O26+T26</f>
        <v>1500</v>
      </c>
      <c r="D26" s="259">
        <f t="shared" si="1"/>
        <v>436517.22000000003</v>
      </c>
      <c r="E26" s="260">
        <f>'დანართი 2 ცხრილი-3'!G35+'დანართი 2 ცხრილი-3'!G49+'დანართი 2 ცხრილი-3'!G77</f>
        <v>1500</v>
      </c>
      <c r="F26" s="260">
        <f>'დანართი 2 ცხრილი-3'!H35+'დანართი 2 ცხრილი-3'!H49+'დანართი 2 ცხრილი-3'!H77</f>
        <v>436517.22000000003</v>
      </c>
      <c r="G26" s="260">
        <f>'დანართი 2 ცხრილი-3'!I35+'დანართი 2 ცხრილი-3'!I49+'დანართი 2 ცხრილი-3'!I77</f>
        <v>25301.94</v>
      </c>
      <c r="H26" s="260">
        <f>'დანართი 2 ცხრილი-3'!J35+'დანართი 2 ცხრილი-3'!J49+'დანართი 2 ცხრილი-3'!J77</f>
        <v>1391.94</v>
      </c>
      <c r="I26" s="260">
        <f>'დანართი 2 ცხრილი-3'!K35+'დანართი 2 ცხრილი-3'!K49+'დანართი 2 ცხრილი-3'!K77</f>
        <v>409823.33999999997</v>
      </c>
      <c r="J26" s="260">
        <f>'დანართი 2 ცხრილი-3'!L35+'დანართი 2 ცხრილი-3'!L49+'დანართი 2 ცხრილი-3'!L77</f>
        <v>0</v>
      </c>
      <c r="K26" s="260">
        <f>'დანართი 2 ცხრილი-3'!M35+'დანართი 2 ცხრილი-3'!M49+'დანართი 2 ცხრილი-3'!M77</f>
        <v>0</v>
      </c>
      <c r="L26" s="260">
        <f>'დანართი 2 ცხრილი-3'!N35+'დანართი 2 ცხრილი-3'!N49+'დანართი 2 ცხრილი-3'!N77</f>
        <v>0</v>
      </c>
      <c r="M26" s="260">
        <f>'დანართი 2 ცხრილი-3'!O35+'დანართი 2 ცხრილი-3'!O49+'დანართი 2 ცხრილი-3'!O77</f>
        <v>0</v>
      </c>
      <c r="N26" s="260">
        <f>'დანართი 2 ცხრილი-3'!P35+'დანართი 2 ცხრილი-3'!P49+'დანართი 2 ცხრილი-3'!P77</f>
        <v>0</v>
      </c>
      <c r="O26" s="260">
        <f>'დანართი 2 ცხრილი-3'!Q35+'დანართი 2 ცხრილი-3'!Q49+'დანართი 2 ცხრილი-3'!Q77</f>
        <v>0</v>
      </c>
      <c r="P26" s="260">
        <f>'დანართი 2 ცხრილი-3'!R35+'დანართი 2 ცხრილი-3'!R49+'დანართი 2 ცხრილი-3'!R77</f>
        <v>0</v>
      </c>
      <c r="Q26" s="260">
        <f>'დანართი 2 ცხრილი-3'!S35+'დანართი 2 ცხრილი-3'!S49+'დანართი 2 ცხრილი-3'!S77</f>
        <v>0</v>
      </c>
      <c r="R26" s="260">
        <f>'დანართი 2 ცხრილი-3'!T35+'დანართი 2 ცხრილი-3'!T49+'დანართი 2 ცხრილი-3'!T77</f>
        <v>0</v>
      </c>
      <c r="S26" s="260">
        <f>'დანართი 2 ცხრილი-3'!U35+'დანართი 2 ცხრილი-3'!U49+'დანართი 2 ცხრილი-3'!U77</f>
        <v>0</v>
      </c>
      <c r="T26" s="260">
        <f>'დანართი 2 ცხრილი-3'!V35+'დანართი 2 ცხრილი-3'!V49+'დანართი 2 ცხრილი-3'!V77</f>
        <v>0</v>
      </c>
      <c r="U26" s="260">
        <f>'დანართი 2 ცხრილი-3'!W35+'დანართი 2 ცხრილი-3'!W49+'დანართი 2 ცხრილი-3'!W77</f>
        <v>0</v>
      </c>
      <c r="V26" s="260">
        <f>'დანართი 2 ცხრილი-3'!X35+'დანართი 2 ცხრილი-3'!X49+'დანართი 2 ცხრილი-3'!X77</f>
        <v>0</v>
      </c>
      <c r="W26" s="260">
        <f>'დანართი 2 ცხრილი-3'!Y35+'დანართი 2 ცხრილი-3'!Y49+'დანართი 2 ცხრილი-3'!Y77</f>
        <v>0</v>
      </c>
      <c r="X26" s="260">
        <f>'დანართი 2 ცხრილი-3'!Z35+'დანართი 2 ცხრილი-3'!Z49+'დანართი 2 ცხრილი-3'!Z77</f>
        <v>0</v>
      </c>
    </row>
    <row r="27" spans="1:24" ht="15">
      <c r="A27" s="261" t="s">
        <v>66</v>
      </c>
      <c r="B27" s="259"/>
      <c r="C27" s="259">
        <f t="shared" ref="C27" si="20">E27+J27+O27+T27</f>
        <v>0</v>
      </c>
      <c r="D27" s="259">
        <f t="shared" si="1"/>
        <v>585048.80000000005</v>
      </c>
      <c r="E27" s="259">
        <f>'დანართი 2 ცხრილი-3'!G36+'დანართი 2 ცხრილი-3'!G50+'დანართი 2 ცხრილი-3'!G78</f>
        <v>0</v>
      </c>
      <c r="F27" s="259">
        <f>'დანართი 2 ცხრილი-3'!H36+'დანართი 2 ცხრილი-3'!H50+'დანართი 2 ცხრილი-3'!H78</f>
        <v>585048.80000000005</v>
      </c>
      <c r="G27" s="259">
        <f>'დანართი 2 ცხრილი-3'!I36+'დანართი 2 ცხრილი-3'!I50+'დანართი 2 ცხრილი-3'!I78</f>
        <v>579789.51</v>
      </c>
      <c r="H27" s="259">
        <f>'დანართი 2 ცხრილი-3'!J36+'დანართი 2 ცხრილი-3'!J50+'დანართი 2 ცხრილი-3'!J78</f>
        <v>0</v>
      </c>
      <c r="I27" s="259">
        <f>'დანართი 2 ცხრილი-3'!K36+'დანართი 2 ცხრილი-3'!K50+'დანართი 2 ცხრილი-3'!K78</f>
        <v>5259.29</v>
      </c>
      <c r="J27" s="259">
        <f>'დანართი 2 ცხრილი-3'!L36+'დანართი 2 ცხრილი-3'!L50+'დანართი 2 ცხრილი-3'!L78</f>
        <v>0</v>
      </c>
      <c r="K27" s="259">
        <f>'დანართი 2 ცხრილი-3'!M36+'დანართი 2 ცხრილი-3'!M50+'დანართი 2 ცხრილი-3'!M78</f>
        <v>0</v>
      </c>
      <c r="L27" s="259">
        <f>'დანართი 2 ცხრილი-3'!N36+'დანართი 2 ცხრილი-3'!N50+'დანართი 2 ცხრილი-3'!N78</f>
        <v>0</v>
      </c>
      <c r="M27" s="259">
        <f>'დანართი 2 ცხრილი-3'!O36+'დანართი 2 ცხრილი-3'!O50+'დანართი 2 ცხრილი-3'!O78</f>
        <v>0</v>
      </c>
      <c r="N27" s="259">
        <f>'დანართი 2 ცხრილი-3'!P36+'დანართი 2 ცხრილი-3'!P50+'დანართი 2 ცხრილი-3'!P78</f>
        <v>0</v>
      </c>
      <c r="O27" s="259">
        <f>'დანართი 2 ცხრილი-3'!Q36+'დანართი 2 ცხრილი-3'!Q50+'დანართი 2 ცხრილი-3'!Q78</f>
        <v>0</v>
      </c>
      <c r="P27" s="259">
        <f>'დანართი 2 ცხრილი-3'!R36+'დანართი 2 ცხრილი-3'!R50+'დანართი 2 ცხრილი-3'!R78</f>
        <v>0</v>
      </c>
      <c r="Q27" s="259">
        <f>'დანართი 2 ცხრილი-3'!S36+'დანართი 2 ცხრილი-3'!S50+'დანართი 2 ცხრილი-3'!S78</f>
        <v>0</v>
      </c>
      <c r="R27" s="259">
        <f>'დანართი 2 ცხრილი-3'!T36+'დანართი 2 ცხრილი-3'!T50+'დანართი 2 ცხრილი-3'!T78</f>
        <v>0</v>
      </c>
      <c r="S27" s="259">
        <f>'დანართი 2 ცხრილი-3'!U36+'დანართი 2 ცხრილი-3'!U50+'დანართი 2 ცხრილი-3'!U78</f>
        <v>0</v>
      </c>
      <c r="T27" s="259">
        <f>'დანართი 2 ცხრილი-3'!V36+'დანართი 2 ცხრილი-3'!V50+'დანართი 2 ცხრილი-3'!V78</f>
        <v>0</v>
      </c>
      <c r="U27" s="259">
        <f>'დანართი 2 ცხრილი-3'!W36+'დანართი 2 ცხრილი-3'!W50+'დანართი 2 ცხრილი-3'!W78</f>
        <v>0</v>
      </c>
      <c r="V27" s="259">
        <f>'დანართი 2 ცხრილი-3'!X36+'დანართი 2 ცხრილი-3'!X50+'დანართი 2 ცხრილი-3'!X78</f>
        <v>0</v>
      </c>
      <c r="W27" s="259">
        <f>'დანართი 2 ცხრილი-3'!Y36+'დანართი 2 ცხრილი-3'!Y50+'დანართი 2 ცხრილი-3'!Y78</f>
        <v>0</v>
      </c>
      <c r="X27" s="259">
        <f>'დანართი 2 ცხრილი-3'!Z36+'დანართი 2 ცხრილი-3'!Z50+'დანართი 2 ცხრილი-3'!Z78</f>
        <v>0</v>
      </c>
    </row>
    <row r="28" spans="1:24" ht="15">
      <c r="A28" s="261" t="s">
        <v>67</v>
      </c>
      <c r="B28" s="259"/>
      <c r="C28" s="259">
        <f t="shared" ref="C28" si="21">E28+J28+O28+T28</f>
        <v>0</v>
      </c>
      <c r="D28" s="259">
        <f t="shared" si="1"/>
        <v>0</v>
      </c>
      <c r="E28" s="259">
        <f>'დანართი 2 ცხრილი-3'!G37+'დანართი 2 ცხრილი-3'!G51+'დანართი 2 ცხრილი-3'!G79</f>
        <v>0</v>
      </c>
      <c r="F28" s="259">
        <f>'დანართი 2 ცხრილი-3'!H37+'დანართი 2 ცხრილი-3'!H51+'დანართი 2 ცხრილი-3'!H79</f>
        <v>0</v>
      </c>
      <c r="G28" s="259">
        <f>'დანართი 2 ცხრილი-3'!I37+'დანართი 2 ცხრილი-3'!I51+'დანართი 2 ცხრილი-3'!I79</f>
        <v>0</v>
      </c>
      <c r="H28" s="259">
        <f>'დანართი 2 ცხრილი-3'!J37+'დანართი 2 ცხრილი-3'!J51+'დანართი 2 ცხრილი-3'!J79</f>
        <v>0</v>
      </c>
      <c r="I28" s="259">
        <f>'დანართი 2 ცხრილი-3'!K37+'დანართი 2 ცხრილი-3'!K51+'დანართი 2 ცხრილი-3'!K79</f>
        <v>0</v>
      </c>
      <c r="J28" s="259">
        <f>'დანართი 2 ცხრილი-3'!L37+'დანართი 2 ცხრილი-3'!L51+'დანართი 2 ცხრილი-3'!L79</f>
        <v>0</v>
      </c>
      <c r="K28" s="259">
        <f>'დანართი 2 ცხრილი-3'!M37+'დანართი 2 ცხრილი-3'!M51+'დანართი 2 ცხრილი-3'!M79</f>
        <v>0</v>
      </c>
      <c r="L28" s="259">
        <f>'დანართი 2 ცხრილი-3'!N37+'დანართი 2 ცხრილი-3'!N51+'დანართი 2 ცხრილი-3'!N79</f>
        <v>0</v>
      </c>
      <c r="M28" s="259">
        <f>'დანართი 2 ცხრილი-3'!O37+'დანართი 2 ცხრილი-3'!O51+'დანართი 2 ცხრილი-3'!O79</f>
        <v>0</v>
      </c>
      <c r="N28" s="259">
        <f>'დანართი 2 ცხრილი-3'!P37+'დანართი 2 ცხრილი-3'!P51+'დანართი 2 ცხრილი-3'!P79</f>
        <v>0</v>
      </c>
      <c r="O28" s="259">
        <f>'დანართი 2 ცხრილი-3'!Q37+'დანართი 2 ცხრილი-3'!Q51+'დანართი 2 ცხრილი-3'!Q79</f>
        <v>0</v>
      </c>
      <c r="P28" s="259">
        <f>'დანართი 2 ცხრილი-3'!R37+'დანართი 2 ცხრილი-3'!R51+'დანართი 2 ცხრილი-3'!R79</f>
        <v>0</v>
      </c>
      <c r="Q28" s="259">
        <f>'დანართი 2 ცხრილი-3'!S37+'დანართი 2 ცხრილი-3'!S51+'დანართი 2 ცხრილი-3'!S79</f>
        <v>0</v>
      </c>
      <c r="R28" s="259">
        <f>'დანართი 2 ცხრილი-3'!T37+'დანართი 2 ცხრილი-3'!T51+'დანართი 2 ცხრილი-3'!T79</f>
        <v>0</v>
      </c>
      <c r="S28" s="259">
        <f>'დანართი 2 ცხრილი-3'!U37+'დანართი 2 ცხრილი-3'!U51+'დანართი 2 ცხრილი-3'!U79</f>
        <v>0</v>
      </c>
      <c r="T28" s="259">
        <f>'დანართი 2 ცხრილი-3'!V37+'დანართი 2 ცხრილი-3'!V51+'დანართი 2 ცხრილი-3'!V79</f>
        <v>0</v>
      </c>
      <c r="U28" s="259">
        <f>'დანართი 2 ცხრილი-3'!W37+'დანართი 2 ცხრილი-3'!W51+'დანართი 2 ცხრილი-3'!W79</f>
        <v>0</v>
      </c>
      <c r="V28" s="259">
        <f>'დანართი 2 ცხრილი-3'!X37+'დანართი 2 ცხრილი-3'!X51+'დანართი 2 ცხრილი-3'!X79</f>
        <v>0</v>
      </c>
      <c r="W28" s="259">
        <f>'დანართი 2 ცხრილი-3'!Y37+'დანართი 2 ცხრილი-3'!Y51+'დანართი 2 ცხრილი-3'!Y79</f>
        <v>0</v>
      </c>
      <c r="X28" s="259">
        <f>'დანართი 2 ცხრილი-3'!Z37+'დანართი 2 ცხრილი-3'!Z51+'დანართი 2 ცხრილი-3'!Z79</f>
        <v>0</v>
      </c>
    </row>
    <row r="29" spans="1:24" ht="15">
      <c r="A29" s="261" t="s">
        <v>68</v>
      </c>
      <c r="B29" s="259"/>
      <c r="C29" s="259">
        <f t="shared" ref="C29" si="22">E29+J29+O29+T29</f>
        <v>0</v>
      </c>
      <c r="D29" s="259">
        <f t="shared" si="1"/>
        <v>0</v>
      </c>
      <c r="E29" s="259">
        <f>'დანართი 2 ცხრილი-3'!G38+'დანართი 2 ცხრილი-3'!G52+'დანართი 2 ცხრილი-3'!G80</f>
        <v>0</v>
      </c>
      <c r="F29" s="259">
        <f>'დანართი 2 ცხრილი-3'!H38+'დანართი 2 ცხრილი-3'!H52+'დანართი 2 ცხრილი-3'!H80</f>
        <v>0</v>
      </c>
      <c r="G29" s="259">
        <f>'დანართი 2 ცხრილი-3'!I38+'დანართი 2 ცხრილი-3'!I52+'დანართი 2 ცხრილი-3'!I80</f>
        <v>0</v>
      </c>
      <c r="H29" s="259">
        <f>'დანართი 2 ცხრილი-3'!J38+'დანართი 2 ცხრილი-3'!J52+'დანართი 2 ცხრილი-3'!J80</f>
        <v>0</v>
      </c>
      <c r="I29" s="259">
        <f>'დანართი 2 ცხრილი-3'!K38+'დანართი 2 ცხრილი-3'!K52+'დანართი 2 ცხრილი-3'!K80</f>
        <v>0</v>
      </c>
      <c r="J29" s="259">
        <f>'დანართი 2 ცხრილი-3'!L38+'დანართი 2 ცხრილი-3'!L52+'დანართი 2 ცხრილი-3'!L80</f>
        <v>0</v>
      </c>
      <c r="K29" s="259">
        <f>'დანართი 2 ცხრილი-3'!M38+'დანართი 2 ცხრილი-3'!M52+'დანართი 2 ცხრილი-3'!M80</f>
        <v>0</v>
      </c>
      <c r="L29" s="259">
        <f>'დანართი 2 ცხრილი-3'!N38+'დანართი 2 ცხრილი-3'!N52+'დანართი 2 ცხრილი-3'!N80</f>
        <v>0</v>
      </c>
      <c r="M29" s="259">
        <f>'დანართი 2 ცხრილი-3'!O38+'დანართი 2 ცხრილი-3'!O52+'დანართი 2 ცხრილი-3'!O80</f>
        <v>0</v>
      </c>
      <c r="N29" s="259">
        <f>'დანართი 2 ცხრილი-3'!P38+'დანართი 2 ცხრილი-3'!P52+'დანართი 2 ცხრილი-3'!P80</f>
        <v>0</v>
      </c>
      <c r="O29" s="259">
        <f>'დანართი 2 ცხრილი-3'!Q38+'დანართი 2 ცხრილი-3'!Q52+'დანართი 2 ცხრილი-3'!Q80</f>
        <v>0</v>
      </c>
      <c r="P29" s="259">
        <f>'დანართი 2 ცხრილი-3'!R38+'დანართი 2 ცხრილი-3'!R52+'დანართი 2 ცხრილი-3'!R80</f>
        <v>0</v>
      </c>
      <c r="Q29" s="259">
        <f>'დანართი 2 ცხრილი-3'!S38+'დანართი 2 ცხრილი-3'!S52+'დანართი 2 ცხრილი-3'!S80</f>
        <v>0</v>
      </c>
      <c r="R29" s="259">
        <f>'დანართი 2 ცხრილი-3'!T38+'დანართი 2 ცხრილი-3'!T52+'დანართი 2 ცხრილი-3'!T80</f>
        <v>0</v>
      </c>
      <c r="S29" s="259">
        <f>'დანართი 2 ცხრილი-3'!U38+'დანართი 2 ცხრილი-3'!U52+'დანართი 2 ცხრილი-3'!U80</f>
        <v>0</v>
      </c>
      <c r="T29" s="259">
        <f>'დანართი 2 ცხრილი-3'!V38+'დანართი 2 ცხრილი-3'!V52+'დანართი 2 ცხრილი-3'!V80</f>
        <v>0</v>
      </c>
      <c r="U29" s="259">
        <f>'დანართი 2 ცხრილი-3'!W38+'დანართი 2 ცხრილი-3'!W52+'დანართი 2 ცხრილი-3'!W80</f>
        <v>0</v>
      </c>
      <c r="V29" s="259">
        <f>'დანართი 2 ცხრილი-3'!X38+'დანართი 2 ცხრილი-3'!X52+'დანართი 2 ცხრილი-3'!X80</f>
        <v>0</v>
      </c>
      <c r="W29" s="259">
        <f>'დანართი 2 ცხრილი-3'!Y38+'დანართი 2 ცხრილი-3'!Y52+'დანართი 2 ცხრილი-3'!Y80</f>
        <v>0</v>
      </c>
      <c r="X29" s="259">
        <f>'დანართი 2 ცხრილი-3'!Z38+'დანართი 2 ცხრილი-3'!Z52+'დანართი 2 ცხრილი-3'!Z80</f>
        <v>0</v>
      </c>
    </row>
    <row r="30" spans="1:24" ht="15">
      <c r="A30" s="262" t="s">
        <v>301</v>
      </c>
      <c r="B30" s="263"/>
      <c r="C30" s="263">
        <f t="shared" ref="C30" si="23">E30+J30+O30+T30</f>
        <v>0</v>
      </c>
      <c r="D30" s="263">
        <f t="shared" si="1"/>
        <v>987238.32</v>
      </c>
      <c r="E30" s="263">
        <f>'დანართი 2 ცხრილი-3'!G54</f>
        <v>0</v>
      </c>
      <c r="F30" s="263">
        <f>'დანართი 2 ცხრილი-3'!H54</f>
        <v>987238.32</v>
      </c>
      <c r="G30" s="263">
        <f>'დანართი 2 ცხრილი-3'!I54</f>
        <v>174802.95</v>
      </c>
      <c r="H30" s="263">
        <f>'დანართი 2 ცხრილი-3'!J54</f>
        <v>320229.02</v>
      </c>
      <c r="I30" s="263">
        <f>'დანართი 2 ცხრილი-3'!K54</f>
        <v>492206.35</v>
      </c>
      <c r="J30" s="263">
        <f>'დანართი 2 ცხრილი-3'!L54</f>
        <v>0</v>
      </c>
      <c r="K30" s="263">
        <f>'დანართი 2 ცხრილი-3'!M54</f>
        <v>0</v>
      </c>
      <c r="L30" s="263">
        <f>'დანართი 2 ცხრილი-3'!N54</f>
        <v>0</v>
      </c>
      <c r="M30" s="263">
        <f>'დანართი 2 ცხრილი-3'!O54</f>
        <v>0</v>
      </c>
      <c r="N30" s="263">
        <f>'დანართი 2 ცხრილი-3'!P54</f>
        <v>0</v>
      </c>
      <c r="O30" s="263">
        <f>'დანართი 2 ცხრილი-3'!Q54</f>
        <v>0</v>
      </c>
      <c r="P30" s="263">
        <f>'დანართი 2 ცხრილი-3'!R54</f>
        <v>0</v>
      </c>
      <c r="Q30" s="263">
        <f>'დანართი 2 ცხრილი-3'!S54</f>
        <v>0</v>
      </c>
      <c r="R30" s="263">
        <f>'დანართი 2 ცხრილი-3'!T54</f>
        <v>0</v>
      </c>
      <c r="S30" s="263">
        <f>'დანართი 2 ცხრილი-3'!U54</f>
        <v>0</v>
      </c>
      <c r="T30" s="263">
        <f>'დანართი 2 ცხრილი-3'!V54</f>
        <v>0</v>
      </c>
      <c r="U30" s="263">
        <f>'დანართი 2 ცხრილი-3'!W54</f>
        <v>0</v>
      </c>
      <c r="V30" s="263">
        <f>'დანართი 2 ცხრილი-3'!X54</f>
        <v>0</v>
      </c>
      <c r="W30" s="263">
        <f>'დანართი 2 ცხრილი-3'!Y54</f>
        <v>0</v>
      </c>
      <c r="X30" s="263">
        <f>'დანართი 2 ცხრილი-3'!Z54</f>
        <v>0</v>
      </c>
    </row>
    <row r="31" spans="1:24" ht="25.5" customHeight="1">
      <c r="A31" s="464"/>
      <c r="B31" s="464"/>
      <c r="C31" s="239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</row>
    <row r="32" spans="1:24" ht="25.5" customHeight="1">
      <c r="A32" s="251" t="s">
        <v>69</v>
      </c>
      <c r="B32" s="461">
        <f>D9-D18</f>
        <v>128586.6400000006</v>
      </c>
      <c r="C32" s="462"/>
      <c r="D32" s="463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</row>
    <row r="33" spans="1:24" ht="25.5" customHeight="1">
      <c r="A33" s="465"/>
      <c r="B33" s="465"/>
      <c r="C33" s="241"/>
      <c r="D33" s="242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</row>
    <row r="34" spans="1:24" ht="25.5" customHeight="1">
      <c r="A34" s="251" t="s">
        <v>70</v>
      </c>
      <c r="B34" s="461">
        <f>B5+B32</f>
        <v>5168217.4400000004</v>
      </c>
      <c r="C34" s="462"/>
      <c r="D34" s="463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</row>
    <row r="36" spans="1:24" s="299" customFormat="1" ht="19.5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</row>
    <row r="37" spans="1:24" s="299" customFormat="1" ht="19.5" hidden="1">
      <c r="A37" s="466" t="s">
        <v>71</v>
      </c>
      <c r="B37" s="300"/>
      <c r="C37" s="300"/>
      <c r="D37" s="301"/>
      <c r="E37" s="302"/>
      <c r="F37" s="303"/>
      <c r="G37" s="303"/>
      <c r="H37" s="303"/>
      <c r="I37" s="303"/>
      <c r="J37" s="303" t="e">
        <f>((J9-J18)+#REF!)-J34</f>
        <v>#REF!</v>
      </c>
      <c r="K37" s="303" t="e">
        <f>((K9-K18)+#REF!)-K34</f>
        <v>#REF!</v>
      </c>
      <c r="L37" s="303" t="e">
        <f>((L9-L18)+#REF!)-L34</f>
        <v>#REF!</v>
      </c>
      <c r="M37" s="303" t="e">
        <f>((M9-M18)+#REF!)-M34</f>
        <v>#REF!</v>
      </c>
      <c r="N37" s="303" t="e">
        <f>((N9-N18)+#REF!)-N34</f>
        <v>#REF!</v>
      </c>
      <c r="O37" s="303" t="e">
        <f>((O9-O18)+#REF!)-O34</f>
        <v>#REF!</v>
      </c>
      <c r="P37" s="303" t="e">
        <f>((P9-P18)+#REF!)-P34</f>
        <v>#REF!</v>
      </c>
      <c r="Q37" s="303" t="e">
        <f>((Q9-Q18)+#REF!)-Q34</f>
        <v>#REF!</v>
      </c>
      <c r="R37" s="303" t="e">
        <f>((R9-R18)+#REF!)-R34</f>
        <v>#REF!</v>
      </c>
      <c r="S37" s="303" t="e">
        <f>((S9-S18)+#REF!)-S34</f>
        <v>#REF!</v>
      </c>
      <c r="T37" s="303" t="e">
        <f>((T9-T18)+#REF!)-T34</f>
        <v>#REF!</v>
      </c>
      <c r="U37" s="303" t="e">
        <f>((U9-U18)+#REF!)-U34</f>
        <v>#REF!</v>
      </c>
      <c r="V37" s="303" t="e">
        <f>((V9-V18)+#REF!)-V34</f>
        <v>#REF!</v>
      </c>
      <c r="W37" s="303" t="e">
        <f>((W9-W18)+#REF!)-W34</f>
        <v>#REF!</v>
      </c>
      <c r="X37" s="303" t="e">
        <f>((X9-X18)+#REF!)-X34</f>
        <v>#REF!</v>
      </c>
    </row>
    <row r="38" spans="1:24" s="307" customFormat="1" ht="19.5" hidden="1">
      <c r="A38" s="466"/>
      <c r="B38" s="304"/>
      <c r="C38" s="304"/>
      <c r="D38" s="304"/>
      <c r="E38" s="305"/>
      <c r="F38" s="306"/>
      <c r="G38" s="306"/>
      <c r="H38" s="306"/>
      <c r="I38" s="306"/>
      <c r="J38" s="306">
        <f>IF(J34&lt;0,IF(J34*-1&gt;#REF!,"შეცდომაა!!! პერიოდის დასაწყისისათვის არსებულ ნაშტზე მეტია მიმართული"),0)</f>
        <v>0</v>
      </c>
      <c r="K38" s="306">
        <f>IF(K34&lt;0,IF(K34*-1&gt;#REF!,"შეცდომაა!!! პერიოდის დასაწყისისათვის არსებულ ნაშტზე მეტია მიმართული"),0)</f>
        <v>0</v>
      </c>
      <c r="L38" s="306">
        <f>IF(L34&lt;0,IF(L34*-1&gt;#REF!,"შეცდომაა!!! პერიოდის დასაწყისისათვის არსებულ ნაშტზე მეტია მიმართული"),0)</f>
        <v>0</v>
      </c>
      <c r="M38" s="306">
        <f>IF(M34&lt;0,IF(M34*-1&gt;#REF!,"შეცდომაა!!! პერიოდის დასაწყისისათვის არსებულ ნაშტზე მეტია მიმართული"),0)</f>
        <v>0</v>
      </c>
      <c r="N38" s="306">
        <f>IF(N34&lt;0,IF(N34*-1&gt;#REF!,"შეცდომაა!!! პერიოდის დასაწყისისათვის არსებულ ნაშტზე მეტია მიმართული"),0)</f>
        <v>0</v>
      </c>
      <c r="O38" s="306">
        <f>IF(O34&lt;0,IF(O34*-1&gt;#REF!,"შეცდომაა!!! პერიოდის დასაწყისისათვის არსებულ ნაშტზე მეტია მიმართული"),0)</f>
        <v>0</v>
      </c>
      <c r="P38" s="306">
        <f>IF(P34&lt;0,IF(P34*-1&gt;#REF!,"შეცდომაა!!! პერიოდის დასაწყისისათვის არსებულ ნაშტზე მეტია მიმართული"),0)</f>
        <v>0</v>
      </c>
      <c r="Q38" s="306">
        <f>IF(Q34&lt;0,IF(Q34*-1&gt;#REF!,"შეცდომაა!!! პერიოდის დასაწყისისათვის არსებულ ნაშტზე მეტია მიმართული"),0)</f>
        <v>0</v>
      </c>
      <c r="R38" s="306">
        <f>IF(R34&lt;0,IF(R34*-1&gt;#REF!,"შეცდომაა!!! პერიოდის დასაწყისისათვის არსებულ ნაშტზე მეტია მიმართული"),0)</f>
        <v>0</v>
      </c>
      <c r="S38" s="306">
        <f>IF(S34&lt;0,IF(S34*-1&gt;#REF!,"შეცდომაა!!! პერიოდის დასაწყისისათვის არსებულ ნაშტზე მეტია მიმართული"),0)</f>
        <v>0</v>
      </c>
      <c r="T38" s="306">
        <f>IF(T34&lt;0,IF(T34*-1&gt;#REF!,"შეცდომაა!!! პერიოდის დასაწყისისათვის არსებულ ნაშტზე მეტია მიმართული"),0)</f>
        <v>0</v>
      </c>
      <c r="U38" s="306">
        <f>IF(U34&lt;0,IF(U34*-1&gt;#REF!,"შეცდომაა!!! პერიოდის დასაწყისისათვის არსებულ ნაშტზე მეტია მიმართული"),0)</f>
        <v>0</v>
      </c>
      <c r="V38" s="306">
        <f>IF(V34&lt;0,IF(V34*-1&gt;#REF!,"შეცდომაა!!! პერიოდის დასაწყისისათვის არსებულ ნაშტზე მეტია მიმართული"),0)</f>
        <v>0</v>
      </c>
      <c r="W38" s="306">
        <f>IF(W34&lt;0,IF(W34*-1&gt;#REF!,"შეცდომაა!!! პერიოდის დასაწყისისათვის არსებულ ნაშტზე მეტია მიმართული"),0)</f>
        <v>0</v>
      </c>
      <c r="X38" s="306">
        <f>IF(X34&lt;0,IF(X34*-1&gt;#REF!,"შეცდომაა!!! პერიოდის დასაწყისისათვის არსებულ ნაშტზე მეტია მიმართული"),0)</f>
        <v>0</v>
      </c>
    </row>
    <row r="39" spans="1:24" s="299" customFormat="1" ht="19.5" collapsed="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</row>
    <row r="40" spans="1:24" s="299" customFormat="1" ht="19.5">
      <c r="A40" s="297"/>
      <c r="B40" s="298"/>
      <c r="C40" s="298"/>
      <c r="D40" s="298"/>
      <c r="E40" s="298">
        <v>3262113.05</v>
      </c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</row>
    <row r="41" spans="1:24" s="299" customFormat="1" ht="19.5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</row>
    <row r="42" spans="1:24" s="299" customFormat="1" ht="19.5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</row>
    <row r="43" spans="1:24" s="299" customFormat="1" ht="19.5">
      <c r="A43" s="297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</row>
    <row r="44" spans="1:24" s="299" customFormat="1" ht="19.5">
      <c r="A44" s="297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</row>
    <row r="45" spans="1:24" s="299" customFormat="1" ht="19.5">
      <c r="A45" s="297"/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</row>
  </sheetData>
  <mergeCells count="19">
    <mergeCell ref="B34:D34"/>
    <mergeCell ref="A31:B31"/>
    <mergeCell ref="A33:B33"/>
    <mergeCell ref="A37:A38"/>
    <mergeCell ref="T6:U6"/>
    <mergeCell ref="B32:D32"/>
    <mergeCell ref="V1:W1"/>
    <mergeCell ref="V3:W3"/>
    <mergeCell ref="A2:H2"/>
    <mergeCell ref="A6:A7"/>
    <mergeCell ref="B6:D6"/>
    <mergeCell ref="E6:F6"/>
    <mergeCell ref="J6:K6"/>
    <mergeCell ref="G6:I6"/>
    <mergeCell ref="L6:N6"/>
    <mergeCell ref="O6:P6"/>
    <mergeCell ref="Q6:S6"/>
    <mergeCell ref="V6:X6"/>
    <mergeCell ref="B5:D5"/>
  </mergeCells>
  <pageMargins left="0.7" right="0.7" top="0.75" bottom="0.75" header="0.3" footer="0.3"/>
  <pageSetup paperSize="9" scale="21" orientation="portrait" horizontalDpi="4294967294" verticalDpi="0" r:id="rId1"/>
  <ignoredErrors>
    <ignoredError sqref="U18 P18 K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30"/>
  <sheetViews>
    <sheetView view="pageBreakPreview" zoomScale="70" zoomScaleNormal="70" zoomScaleSheetLayoutView="70" workbookViewId="0">
      <selection activeCell="E33" sqref="E33"/>
    </sheetView>
  </sheetViews>
  <sheetFormatPr defaultRowHeight="15" outlineLevelRow="1"/>
  <cols>
    <col min="1" max="1" width="2" style="125" customWidth="1"/>
    <col min="2" max="2" width="5.875" style="124" customWidth="1"/>
    <col min="3" max="3" width="68.5" style="327" customWidth="1"/>
    <col min="4" max="4" width="15.125" style="125" customWidth="1"/>
    <col min="5" max="5" width="17.375" style="125" customWidth="1"/>
    <col min="6" max="6" width="16.125" style="327" customWidth="1"/>
    <col min="7" max="18" width="13.5" style="125" customWidth="1"/>
    <col min="19" max="19" width="14.375" style="125" customWidth="1"/>
    <col min="20" max="22" width="11.75" style="125" customWidth="1"/>
    <col min="23" max="251" width="9.125" style="125"/>
    <col min="252" max="252" width="2" style="125" customWidth="1"/>
    <col min="253" max="253" width="5.875" style="125" customWidth="1"/>
    <col min="254" max="254" width="53.625" style="125" customWidth="1"/>
    <col min="255" max="507" width="9.125" style="125"/>
    <col min="508" max="508" width="2" style="125" customWidth="1"/>
    <col min="509" max="509" width="5.875" style="125" customWidth="1"/>
    <col min="510" max="510" width="53.625" style="125" customWidth="1"/>
    <col min="511" max="763" width="9.125" style="125"/>
    <col min="764" max="764" width="2" style="125" customWidth="1"/>
    <col min="765" max="765" width="5.875" style="125" customWidth="1"/>
    <col min="766" max="766" width="53.625" style="125" customWidth="1"/>
    <col min="767" max="1019" width="9.125" style="125"/>
    <col min="1020" max="1020" width="2" style="125" customWidth="1"/>
    <col min="1021" max="1021" width="5.875" style="125" customWidth="1"/>
    <col min="1022" max="1022" width="53.625" style="125" customWidth="1"/>
    <col min="1023" max="1275" width="9.125" style="125"/>
    <col min="1276" max="1276" width="2" style="125" customWidth="1"/>
    <col min="1277" max="1277" width="5.875" style="125" customWidth="1"/>
    <col min="1278" max="1278" width="53.625" style="125" customWidth="1"/>
    <col min="1279" max="1531" width="9.125" style="125"/>
    <col min="1532" max="1532" width="2" style="125" customWidth="1"/>
    <col min="1533" max="1533" width="5.875" style="125" customWidth="1"/>
    <col min="1534" max="1534" width="53.625" style="125" customWidth="1"/>
    <col min="1535" max="1787" width="9.125" style="125"/>
    <col min="1788" max="1788" width="2" style="125" customWidth="1"/>
    <col min="1789" max="1789" width="5.875" style="125" customWidth="1"/>
    <col min="1790" max="1790" width="53.625" style="125" customWidth="1"/>
    <col min="1791" max="2043" width="9.125" style="125"/>
    <col min="2044" max="2044" width="2" style="125" customWidth="1"/>
    <col min="2045" max="2045" width="5.875" style="125" customWidth="1"/>
    <col min="2046" max="2046" width="53.625" style="125" customWidth="1"/>
    <col min="2047" max="2299" width="9.125" style="125"/>
    <col min="2300" max="2300" width="2" style="125" customWidth="1"/>
    <col min="2301" max="2301" width="5.875" style="125" customWidth="1"/>
    <col min="2302" max="2302" width="53.625" style="125" customWidth="1"/>
    <col min="2303" max="2555" width="9.125" style="125"/>
    <col min="2556" max="2556" width="2" style="125" customWidth="1"/>
    <col min="2557" max="2557" width="5.875" style="125" customWidth="1"/>
    <col min="2558" max="2558" width="53.625" style="125" customWidth="1"/>
    <col min="2559" max="2811" width="9.125" style="125"/>
    <col min="2812" max="2812" width="2" style="125" customWidth="1"/>
    <col min="2813" max="2813" width="5.875" style="125" customWidth="1"/>
    <col min="2814" max="2814" width="53.625" style="125" customWidth="1"/>
    <col min="2815" max="3067" width="9.125" style="125"/>
    <col min="3068" max="3068" width="2" style="125" customWidth="1"/>
    <col min="3069" max="3069" width="5.875" style="125" customWidth="1"/>
    <col min="3070" max="3070" width="53.625" style="125" customWidth="1"/>
    <col min="3071" max="3323" width="9.125" style="125"/>
    <col min="3324" max="3324" width="2" style="125" customWidth="1"/>
    <col min="3325" max="3325" width="5.875" style="125" customWidth="1"/>
    <col min="3326" max="3326" width="53.625" style="125" customWidth="1"/>
    <col min="3327" max="3579" width="9.125" style="125"/>
    <col min="3580" max="3580" width="2" style="125" customWidth="1"/>
    <col min="3581" max="3581" width="5.875" style="125" customWidth="1"/>
    <col min="3582" max="3582" width="53.625" style="125" customWidth="1"/>
    <col min="3583" max="3835" width="9.125" style="125"/>
    <col min="3836" max="3836" width="2" style="125" customWidth="1"/>
    <col min="3837" max="3837" width="5.875" style="125" customWidth="1"/>
    <col min="3838" max="3838" width="53.625" style="125" customWidth="1"/>
    <col min="3839" max="4091" width="9.125" style="125"/>
    <col min="4092" max="4092" width="2" style="125" customWidth="1"/>
    <col min="4093" max="4093" width="5.875" style="125" customWidth="1"/>
    <col min="4094" max="4094" width="53.625" style="125" customWidth="1"/>
    <col min="4095" max="4347" width="9.125" style="125"/>
    <col min="4348" max="4348" width="2" style="125" customWidth="1"/>
    <col min="4349" max="4349" width="5.875" style="125" customWidth="1"/>
    <col min="4350" max="4350" width="53.625" style="125" customWidth="1"/>
    <col min="4351" max="4603" width="9.125" style="125"/>
    <col min="4604" max="4604" width="2" style="125" customWidth="1"/>
    <col min="4605" max="4605" width="5.875" style="125" customWidth="1"/>
    <col min="4606" max="4606" width="53.625" style="125" customWidth="1"/>
    <col min="4607" max="4859" width="9.125" style="125"/>
    <col min="4860" max="4860" width="2" style="125" customWidth="1"/>
    <col min="4861" max="4861" width="5.875" style="125" customWidth="1"/>
    <col min="4862" max="4862" width="53.625" style="125" customWidth="1"/>
    <col min="4863" max="5115" width="9.125" style="125"/>
    <col min="5116" max="5116" width="2" style="125" customWidth="1"/>
    <col min="5117" max="5117" width="5.875" style="125" customWidth="1"/>
    <col min="5118" max="5118" width="53.625" style="125" customWidth="1"/>
    <col min="5119" max="5371" width="9.125" style="125"/>
    <col min="5372" max="5372" width="2" style="125" customWidth="1"/>
    <col min="5373" max="5373" width="5.875" style="125" customWidth="1"/>
    <col min="5374" max="5374" width="53.625" style="125" customWidth="1"/>
    <col min="5375" max="5627" width="9.125" style="125"/>
    <col min="5628" max="5628" width="2" style="125" customWidth="1"/>
    <col min="5629" max="5629" width="5.875" style="125" customWidth="1"/>
    <col min="5630" max="5630" width="53.625" style="125" customWidth="1"/>
    <col min="5631" max="5883" width="9.125" style="125"/>
    <col min="5884" max="5884" width="2" style="125" customWidth="1"/>
    <col min="5885" max="5885" width="5.875" style="125" customWidth="1"/>
    <col min="5886" max="5886" width="53.625" style="125" customWidth="1"/>
    <col min="5887" max="6139" width="9.125" style="125"/>
    <col min="6140" max="6140" width="2" style="125" customWidth="1"/>
    <col min="6141" max="6141" width="5.875" style="125" customWidth="1"/>
    <col min="6142" max="6142" width="53.625" style="125" customWidth="1"/>
    <col min="6143" max="6395" width="9.125" style="125"/>
    <col min="6396" max="6396" width="2" style="125" customWidth="1"/>
    <col min="6397" max="6397" width="5.875" style="125" customWidth="1"/>
    <col min="6398" max="6398" width="53.625" style="125" customWidth="1"/>
    <col min="6399" max="6651" width="9.125" style="125"/>
    <col min="6652" max="6652" width="2" style="125" customWidth="1"/>
    <col min="6653" max="6653" width="5.875" style="125" customWidth="1"/>
    <col min="6654" max="6654" width="53.625" style="125" customWidth="1"/>
    <col min="6655" max="6907" width="9.125" style="125"/>
    <col min="6908" max="6908" width="2" style="125" customWidth="1"/>
    <col min="6909" max="6909" width="5.875" style="125" customWidth="1"/>
    <col min="6910" max="6910" width="53.625" style="125" customWidth="1"/>
    <col min="6911" max="7163" width="9.125" style="125"/>
    <col min="7164" max="7164" width="2" style="125" customWidth="1"/>
    <col min="7165" max="7165" width="5.875" style="125" customWidth="1"/>
    <col min="7166" max="7166" width="53.625" style="125" customWidth="1"/>
    <col min="7167" max="7419" width="9.125" style="125"/>
    <col min="7420" max="7420" width="2" style="125" customWidth="1"/>
    <col min="7421" max="7421" width="5.875" style="125" customWidth="1"/>
    <col min="7422" max="7422" width="53.625" style="125" customWidth="1"/>
    <col min="7423" max="7675" width="9.125" style="125"/>
    <col min="7676" max="7676" width="2" style="125" customWidth="1"/>
    <col min="7677" max="7677" width="5.875" style="125" customWidth="1"/>
    <col min="7678" max="7678" width="53.625" style="125" customWidth="1"/>
    <col min="7679" max="7931" width="9.125" style="125"/>
    <col min="7932" max="7932" width="2" style="125" customWidth="1"/>
    <col min="7933" max="7933" width="5.875" style="125" customWidth="1"/>
    <col min="7934" max="7934" width="53.625" style="125" customWidth="1"/>
    <col min="7935" max="8187" width="9.125" style="125"/>
    <col min="8188" max="8188" width="2" style="125" customWidth="1"/>
    <col min="8189" max="8189" width="5.875" style="125" customWidth="1"/>
    <col min="8190" max="8190" width="53.625" style="125" customWidth="1"/>
    <col min="8191" max="8443" width="9.125" style="125"/>
    <col min="8444" max="8444" width="2" style="125" customWidth="1"/>
    <col min="8445" max="8445" width="5.875" style="125" customWidth="1"/>
    <col min="8446" max="8446" width="53.625" style="125" customWidth="1"/>
    <col min="8447" max="8699" width="9.125" style="125"/>
    <col min="8700" max="8700" width="2" style="125" customWidth="1"/>
    <col min="8701" max="8701" width="5.875" style="125" customWidth="1"/>
    <col min="8702" max="8702" width="53.625" style="125" customWidth="1"/>
    <col min="8703" max="8955" width="9.125" style="125"/>
    <col min="8956" max="8956" width="2" style="125" customWidth="1"/>
    <col min="8957" max="8957" width="5.875" style="125" customWidth="1"/>
    <col min="8958" max="8958" width="53.625" style="125" customWidth="1"/>
    <col min="8959" max="9211" width="9.125" style="125"/>
    <col min="9212" max="9212" width="2" style="125" customWidth="1"/>
    <col min="9213" max="9213" width="5.875" style="125" customWidth="1"/>
    <col min="9214" max="9214" width="53.625" style="125" customWidth="1"/>
    <col min="9215" max="9467" width="9.125" style="125"/>
    <col min="9468" max="9468" width="2" style="125" customWidth="1"/>
    <col min="9469" max="9469" width="5.875" style="125" customWidth="1"/>
    <col min="9470" max="9470" width="53.625" style="125" customWidth="1"/>
    <col min="9471" max="9723" width="9.125" style="125"/>
    <col min="9724" max="9724" width="2" style="125" customWidth="1"/>
    <col min="9725" max="9725" width="5.875" style="125" customWidth="1"/>
    <col min="9726" max="9726" width="53.625" style="125" customWidth="1"/>
    <col min="9727" max="9979" width="9.125" style="125"/>
    <col min="9980" max="9980" width="2" style="125" customWidth="1"/>
    <col min="9981" max="9981" width="5.875" style="125" customWidth="1"/>
    <col min="9982" max="9982" width="53.625" style="125" customWidth="1"/>
    <col min="9983" max="10235" width="9.125" style="125"/>
    <col min="10236" max="10236" width="2" style="125" customWidth="1"/>
    <col min="10237" max="10237" width="5.875" style="125" customWidth="1"/>
    <col min="10238" max="10238" width="53.625" style="125" customWidth="1"/>
    <col min="10239" max="10491" width="9.125" style="125"/>
    <col min="10492" max="10492" width="2" style="125" customWidth="1"/>
    <col min="10493" max="10493" width="5.875" style="125" customWidth="1"/>
    <col min="10494" max="10494" width="53.625" style="125" customWidth="1"/>
    <col min="10495" max="10747" width="9.125" style="125"/>
    <col min="10748" max="10748" width="2" style="125" customWidth="1"/>
    <col min="10749" max="10749" width="5.875" style="125" customWidth="1"/>
    <col min="10750" max="10750" width="53.625" style="125" customWidth="1"/>
    <col min="10751" max="11003" width="9.125" style="125"/>
    <col min="11004" max="11004" width="2" style="125" customWidth="1"/>
    <col min="11005" max="11005" width="5.875" style="125" customWidth="1"/>
    <col min="11006" max="11006" width="53.625" style="125" customWidth="1"/>
    <col min="11007" max="11259" width="9.125" style="125"/>
    <col min="11260" max="11260" width="2" style="125" customWidth="1"/>
    <col min="11261" max="11261" width="5.875" style="125" customWidth="1"/>
    <col min="11262" max="11262" width="53.625" style="125" customWidth="1"/>
    <col min="11263" max="11515" width="9.125" style="125"/>
    <col min="11516" max="11516" width="2" style="125" customWidth="1"/>
    <col min="11517" max="11517" width="5.875" style="125" customWidth="1"/>
    <col min="11518" max="11518" width="53.625" style="125" customWidth="1"/>
    <col min="11519" max="11771" width="9.125" style="125"/>
    <col min="11772" max="11772" width="2" style="125" customWidth="1"/>
    <col min="11773" max="11773" width="5.875" style="125" customWidth="1"/>
    <col min="11774" max="11774" width="53.625" style="125" customWidth="1"/>
    <col min="11775" max="12027" width="9.125" style="125"/>
    <col min="12028" max="12028" width="2" style="125" customWidth="1"/>
    <col min="12029" max="12029" width="5.875" style="125" customWidth="1"/>
    <col min="12030" max="12030" width="53.625" style="125" customWidth="1"/>
    <col min="12031" max="12283" width="9.125" style="125"/>
    <col min="12284" max="12284" width="2" style="125" customWidth="1"/>
    <col min="12285" max="12285" width="5.875" style="125" customWidth="1"/>
    <col min="12286" max="12286" width="53.625" style="125" customWidth="1"/>
    <col min="12287" max="12539" width="9.125" style="125"/>
    <col min="12540" max="12540" width="2" style="125" customWidth="1"/>
    <col min="12541" max="12541" width="5.875" style="125" customWidth="1"/>
    <col min="12542" max="12542" width="53.625" style="125" customWidth="1"/>
    <col min="12543" max="12795" width="9.125" style="125"/>
    <col min="12796" max="12796" width="2" style="125" customWidth="1"/>
    <col min="12797" max="12797" width="5.875" style="125" customWidth="1"/>
    <col min="12798" max="12798" width="53.625" style="125" customWidth="1"/>
    <col min="12799" max="13051" width="9.125" style="125"/>
    <col min="13052" max="13052" width="2" style="125" customWidth="1"/>
    <col min="13053" max="13053" width="5.875" style="125" customWidth="1"/>
    <col min="13054" max="13054" width="53.625" style="125" customWidth="1"/>
    <col min="13055" max="13307" width="9.125" style="125"/>
    <col min="13308" max="13308" width="2" style="125" customWidth="1"/>
    <col min="13309" max="13309" width="5.875" style="125" customWidth="1"/>
    <col min="13310" max="13310" width="53.625" style="125" customWidth="1"/>
    <col min="13311" max="13563" width="9.125" style="125"/>
    <col min="13564" max="13564" width="2" style="125" customWidth="1"/>
    <col min="13565" max="13565" width="5.875" style="125" customWidth="1"/>
    <col min="13566" max="13566" width="53.625" style="125" customWidth="1"/>
    <col min="13567" max="13819" width="9.125" style="125"/>
    <col min="13820" max="13820" width="2" style="125" customWidth="1"/>
    <col min="13821" max="13821" width="5.875" style="125" customWidth="1"/>
    <col min="13822" max="13822" width="53.625" style="125" customWidth="1"/>
    <col min="13823" max="14075" width="9.125" style="125"/>
    <col min="14076" max="14076" width="2" style="125" customWidth="1"/>
    <col min="14077" max="14077" width="5.875" style="125" customWidth="1"/>
    <col min="14078" max="14078" width="53.625" style="125" customWidth="1"/>
    <col min="14079" max="14331" width="9.125" style="125"/>
    <col min="14332" max="14332" width="2" style="125" customWidth="1"/>
    <col min="14333" max="14333" width="5.875" style="125" customWidth="1"/>
    <col min="14334" max="14334" width="53.625" style="125" customWidth="1"/>
    <col min="14335" max="14587" width="9.125" style="125"/>
    <col min="14588" max="14588" width="2" style="125" customWidth="1"/>
    <col min="14589" max="14589" width="5.875" style="125" customWidth="1"/>
    <col min="14590" max="14590" width="53.625" style="125" customWidth="1"/>
    <col min="14591" max="14843" width="9.125" style="125"/>
    <col min="14844" max="14844" width="2" style="125" customWidth="1"/>
    <col min="14845" max="14845" width="5.875" style="125" customWidth="1"/>
    <col min="14846" max="14846" width="53.625" style="125" customWidth="1"/>
    <col min="14847" max="15099" width="9.125" style="125"/>
    <col min="15100" max="15100" width="2" style="125" customWidth="1"/>
    <col min="15101" max="15101" width="5.875" style="125" customWidth="1"/>
    <col min="15102" max="15102" width="53.625" style="125" customWidth="1"/>
    <col min="15103" max="15355" width="9.125" style="125"/>
    <col min="15356" max="15356" width="2" style="125" customWidth="1"/>
    <col min="15357" max="15357" width="5.875" style="125" customWidth="1"/>
    <col min="15358" max="15358" width="53.625" style="125" customWidth="1"/>
    <col min="15359" max="15611" width="9.125" style="125"/>
    <col min="15612" max="15612" width="2" style="125" customWidth="1"/>
    <col min="15613" max="15613" width="5.875" style="125" customWidth="1"/>
    <col min="15614" max="15614" width="53.625" style="125" customWidth="1"/>
    <col min="15615" max="15867" width="9.125" style="125"/>
    <col min="15868" max="15868" width="2" style="125" customWidth="1"/>
    <col min="15869" max="15869" width="5.875" style="125" customWidth="1"/>
    <col min="15870" max="15870" width="53.625" style="125" customWidth="1"/>
    <col min="15871" max="16123" width="9.125" style="125"/>
    <col min="16124" max="16124" width="2" style="125" customWidth="1"/>
    <col min="16125" max="16125" width="5.875" style="125" customWidth="1"/>
    <col min="16126" max="16126" width="53.625" style="125" customWidth="1"/>
    <col min="16127" max="16384" width="9.125" style="125"/>
  </cols>
  <sheetData>
    <row r="1" spans="2:22" ht="16.5" customHeight="1">
      <c r="U1" s="469" t="s">
        <v>43</v>
      </c>
      <c r="V1" s="469"/>
    </row>
    <row r="2" spans="2:22" ht="18">
      <c r="C2" s="470" t="s">
        <v>330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</row>
    <row r="3" spans="2:22" ht="25.5" customHeight="1">
      <c r="C3" s="328" t="s">
        <v>45</v>
      </c>
      <c r="D3" s="126"/>
      <c r="E3" s="127"/>
      <c r="F3" s="438"/>
      <c r="U3" s="471" t="s">
        <v>72</v>
      </c>
      <c r="V3" s="471"/>
    </row>
    <row r="4" spans="2:22">
      <c r="U4" s="128"/>
      <c r="V4" s="129" t="s">
        <v>5</v>
      </c>
    </row>
    <row r="5" spans="2:22" s="196" customFormat="1" ht="41.25" customHeight="1">
      <c r="B5" s="467" t="s">
        <v>73</v>
      </c>
      <c r="C5" s="467" t="s">
        <v>47</v>
      </c>
      <c r="D5" s="468" t="s">
        <v>30</v>
      </c>
      <c r="E5" s="468"/>
      <c r="F5" s="468"/>
      <c r="G5" s="195" t="s">
        <v>281</v>
      </c>
      <c r="H5" s="472" t="s">
        <v>49</v>
      </c>
      <c r="I5" s="472"/>
      <c r="J5" s="472"/>
      <c r="K5" s="195" t="s">
        <v>281</v>
      </c>
      <c r="L5" s="472" t="s">
        <v>49</v>
      </c>
      <c r="M5" s="472"/>
      <c r="N5" s="472"/>
      <c r="O5" s="195" t="s">
        <v>281</v>
      </c>
      <c r="P5" s="472" t="s">
        <v>49</v>
      </c>
      <c r="Q5" s="472"/>
      <c r="R5" s="472"/>
      <c r="S5" s="195" t="s">
        <v>281</v>
      </c>
      <c r="T5" s="472" t="s">
        <v>49</v>
      </c>
      <c r="U5" s="472"/>
      <c r="V5" s="472"/>
    </row>
    <row r="6" spans="2:22" ht="51.75" customHeight="1">
      <c r="B6" s="467"/>
      <c r="C6" s="467"/>
      <c r="D6" s="130" t="s">
        <v>279</v>
      </c>
      <c r="E6" s="130" t="s">
        <v>278</v>
      </c>
      <c r="F6" s="434" t="s">
        <v>49</v>
      </c>
      <c r="G6" s="131" t="s">
        <v>49</v>
      </c>
      <c r="H6" s="131" t="s">
        <v>18</v>
      </c>
      <c r="I6" s="131" t="s">
        <v>19</v>
      </c>
      <c r="J6" s="131" t="s">
        <v>20</v>
      </c>
      <c r="K6" s="131" t="s">
        <v>49</v>
      </c>
      <c r="L6" s="131" t="s">
        <v>21</v>
      </c>
      <c r="M6" s="131" t="s">
        <v>22</v>
      </c>
      <c r="N6" s="131" t="s">
        <v>23</v>
      </c>
      <c r="O6" s="131" t="s">
        <v>49</v>
      </c>
      <c r="P6" s="131" t="s">
        <v>24</v>
      </c>
      <c r="Q6" s="131" t="s">
        <v>25</v>
      </c>
      <c r="R6" s="131" t="s">
        <v>26</v>
      </c>
      <c r="S6" s="131" t="s">
        <v>49</v>
      </c>
      <c r="T6" s="131" t="s">
        <v>27</v>
      </c>
      <c r="U6" s="131" t="s">
        <v>28</v>
      </c>
      <c r="V6" s="131" t="s">
        <v>29</v>
      </c>
    </row>
    <row r="7" spans="2:22" ht="29.25" customHeight="1">
      <c r="B7" s="467" t="s">
        <v>50</v>
      </c>
      <c r="C7" s="467"/>
      <c r="D7" s="130">
        <f>D8+D98+D109+D120</f>
        <v>630000</v>
      </c>
      <c r="E7" s="130">
        <f>E8+E98+E109+E120</f>
        <v>4749465.6499999994</v>
      </c>
      <c r="F7" s="434">
        <f t="shared" ref="F7:F94" si="0">G7+K7+O7+S7</f>
        <v>4749465.6500000004</v>
      </c>
      <c r="G7" s="130">
        <f>H7+I7+J7</f>
        <v>4749465.6500000004</v>
      </c>
      <c r="H7" s="130">
        <f>H8+H98+H109+H120</f>
        <v>1578469.38</v>
      </c>
      <c r="I7" s="130">
        <f>I8+I98+I109+I120</f>
        <v>878149.42</v>
      </c>
      <c r="J7" s="130">
        <f>J8+J98+J109+J120</f>
        <v>2292846.85</v>
      </c>
      <c r="K7" s="130">
        <f>L7+M7+N7</f>
        <v>0</v>
      </c>
      <c r="L7" s="130">
        <f>L8+L98+L109+L120</f>
        <v>0</v>
      </c>
      <c r="M7" s="130">
        <f>M8+M98+M109+M120</f>
        <v>0</v>
      </c>
      <c r="N7" s="130">
        <f>N8+N98+N109+N120</f>
        <v>0</v>
      </c>
      <c r="O7" s="130">
        <f>P7+Q7+R7</f>
        <v>0</v>
      </c>
      <c r="P7" s="130">
        <f>P8+P98+P109+P120</f>
        <v>0</v>
      </c>
      <c r="Q7" s="130">
        <f>Q8+Q98+Q109+Q120</f>
        <v>0</v>
      </c>
      <c r="R7" s="130">
        <f>R8+R98+R109+R120</f>
        <v>0</v>
      </c>
      <c r="S7" s="130">
        <f>T7+U7+V7</f>
        <v>0</v>
      </c>
      <c r="T7" s="130">
        <f>T8+T98+T109+T120</f>
        <v>0</v>
      </c>
      <c r="U7" s="130">
        <f>U8+U98+U109+U120</f>
        <v>0</v>
      </c>
      <c r="V7" s="130">
        <f>V8+V98+V109+V120</f>
        <v>0</v>
      </c>
    </row>
    <row r="8" spans="2:22" ht="17.25" customHeight="1">
      <c r="B8" s="132" t="s">
        <v>74</v>
      </c>
      <c r="C8" s="329" t="s">
        <v>51</v>
      </c>
      <c r="D8" s="278">
        <f>D9+D22+D87</f>
        <v>630000</v>
      </c>
      <c r="E8" s="347">
        <f>E9+E22+E87</f>
        <v>4749465.6499999994</v>
      </c>
      <c r="F8" s="435">
        <f t="shared" si="0"/>
        <v>4749465.6500000004</v>
      </c>
      <c r="G8" s="131">
        <f>H8+I8+J8</f>
        <v>4749465.6500000004</v>
      </c>
      <c r="H8" s="131">
        <f>H9+H22+H87</f>
        <v>1578469.38</v>
      </c>
      <c r="I8" s="131">
        <f>I9+I22+I87</f>
        <v>878149.42</v>
      </c>
      <c r="J8" s="131">
        <f>J9+J22+J87</f>
        <v>2292846.85</v>
      </c>
      <c r="K8" s="131">
        <f t="shared" ref="K8:K127" si="1">L8+M8+N8</f>
        <v>0</v>
      </c>
      <c r="L8" s="131">
        <f>L9+L22+L87</f>
        <v>0</v>
      </c>
      <c r="M8" s="131">
        <f>M9+M22+M87</f>
        <v>0</v>
      </c>
      <c r="N8" s="131">
        <f>N9+N22+N87</f>
        <v>0</v>
      </c>
      <c r="O8" s="131">
        <f t="shared" ref="O8:O127" si="2">P8+Q8+R8</f>
        <v>0</v>
      </c>
      <c r="P8" s="131">
        <f>P9+P22+P87</f>
        <v>0</v>
      </c>
      <c r="Q8" s="131">
        <f>Q9+Q22+Q87</f>
        <v>0</v>
      </c>
      <c r="R8" s="131">
        <f>R9+R22+R87</f>
        <v>0</v>
      </c>
      <c r="S8" s="131">
        <f t="shared" ref="S8:S127" si="3">T8+U8+V8</f>
        <v>0</v>
      </c>
      <c r="T8" s="131">
        <f>T9+T22+T87</f>
        <v>0</v>
      </c>
      <c r="U8" s="131">
        <f>U9+U22+U87</f>
        <v>0</v>
      </c>
      <c r="V8" s="131">
        <f>V9+V22+V87</f>
        <v>0</v>
      </c>
    </row>
    <row r="9" spans="2:22" s="138" customFormat="1" ht="17.25" customHeight="1">
      <c r="B9" s="134"/>
      <c r="C9" s="330" t="s">
        <v>52</v>
      </c>
      <c r="D9" s="135">
        <f>SUM(D10:D19)</f>
        <v>630000</v>
      </c>
      <c r="E9" s="137">
        <f>SUM(E10:E15)</f>
        <v>174168.80000000002</v>
      </c>
      <c r="F9" s="136">
        <f t="shared" si="0"/>
        <v>174168.8</v>
      </c>
      <c r="G9" s="136">
        <f t="shared" ref="G9:G119" si="4">H9+I9+J9</f>
        <v>174168.8</v>
      </c>
      <c r="H9" s="137">
        <f>SUM(H10:H19)</f>
        <v>66710.94</v>
      </c>
      <c r="I9" s="137">
        <f t="shared" ref="I9:J9" si="5">SUM(I10:I19)</f>
        <v>44385.91</v>
      </c>
      <c r="J9" s="137">
        <f t="shared" si="5"/>
        <v>63071.95</v>
      </c>
      <c r="K9" s="136">
        <f t="shared" si="1"/>
        <v>0</v>
      </c>
      <c r="L9" s="137">
        <f t="shared" ref="L9:V9" si="6">SUM(L10:L19)</f>
        <v>0</v>
      </c>
      <c r="M9" s="137">
        <f t="shared" si="6"/>
        <v>0</v>
      </c>
      <c r="N9" s="137">
        <f t="shared" si="6"/>
        <v>0</v>
      </c>
      <c r="O9" s="136">
        <f t="shared" si="2"/>
        <v>0</v>
      </c>
      <c r="P9" s="137">
        <f t="shared" si="6"/>
        <v>0</v>
      </c>
      <c r="Q9" s="137">
        <f t="shared" si="6"/>
        <v>0</v>
      </c>
      <c r="R9" s="137">
        <f t="shared" si="6"/>
        <v>0</v>
      </c>
      <c r="S9" s="136">
        <f t="shared" si="3"/>
        <v>0</v>
      </c>
      <c r="T9" s="137">
        <f t="shared" si="6"/>
        <v>0</v>
      </c>
      <c r="U9" s="137">
        <f t="shared" si="6"/>
        <v>0</v>
      </c>
      <c r="V9" s="137">
        <f t="shared" si="6"/>
        <v>0</v>
      </c>
    </row>
    <row r="10" spans="2:22" ht="17.25" customHeight="1" outlineLevel="1">
      <c r="B10" s="264">
        <v>1</v>
      </c>
      <c r="C10" s="331" t="s">
        <v>331</v>
      </c>
      <c r="D10" s="265">
        <v>630000</v>
      </c>
      <c r="E10" s="265">
        <f>G10+K10+O10+S10</f>
        <v>155960.43</v>
      </c>
      <c r="F10" s="266">
        <f>G10+K10+O10+S10</f>
        <v>155960.43</v>
      </c>
      <c r="G10" s="266">
        <f t="shared" si="4"/>
        <v>155960.43</v>
      </c>
      <c r="H10" s="266">
        <v>61796.33</v>
      </c>
      <c r="I10" s="266">
        <v>37553.5</v>
      </c>
      <c r="J10" s="266">
        <v>56610.6</v>
      </c>
      <c r="K10" s="266">
        <f t="shared" si="1"/>
        <v>0</v>
      </c>
      <c r="L10" s="266"/>
      <c r="M10" s="266"/>
      <c r="N10" s="266"/>
      <c r="O10" s="266">
        <f t="shared" si="2"/>
        <v>0</v>
      </c>
      <c r="P10" s="266"/>
      <c r="Q10" s="266"/>
      <c r="R10" s="266"/>
      <c r="S10" s="266">
        <f t="shared" si="3"/>
        <v>0</v>
      </c>
      <c r="T10" s="266"/>
      <c r="U10" s="266"/>
      <c r="V10" s="266"/>
    </row>
    <row r="11" spans="2:22" ht="17.25" customHeight="1" outlineLevel="1">
      <c r="B11" s="267">
        <v>2</v>
      </c>
      <c r="C11" s="332" t="s">
        <v>332</v>
      </c>
      <c r="D11" s="269"/>
      <c r="E11" s="269">
        <f t="shared" ref="E11:E15" si="7">G11+K11+O11+S11</f>
        <v>660</v>
      </c>
      <c r="F11" s="270">
        <f t="shared" si="0"/>
        <v>660</v>
      </c>
      <c r="G11" s="270">
        <f t="shared" si="4"/>
        <v>660</v>
      </c>
      <c r="H11" s="270"/>
      <c r="I11" s="270">
        <v>300</v>
      </c>
      <c r="J11" s="270">
        <v>360</v>
      </c>
      <c r="K11" s="270">
        <f t="shared" si="1"/>
        <v>0</v>
      </c>
      <c r="L11" s="270"/>
      <c r="M11" s="270"/>
      <c r="N11" s="270"/>
      <c r="O11" s="270">
        <f t="shared" si="2"/>
        <v>0</v>
      </c>
      <c r="P11" s="270"/>
      <c r="Q11" s="270"/>
      <c r="R11" s="270"/>
      <c r="S11" s="270">
        <f t="shared" si="3"/>
        <v>0</v>
      </c>
      <c r="T11" s="270"/>
      <c r="U11" s="270"/>
      <c r="V11" s="270"/>
    </row>
    <row r="12" spans="2:22" ht="17.25" customHeight="1" outlineLevel="1">
      <c r="B12" s="267">
        <v>3</v>
      </c>
      <c r="C12" s="332" t="s">
        <v>333</v>
      </c>
      <c r="D12" s="269"/>
      <c r="E12" s="269">
        <f t="shared" si="7"/>
        <v>4977.13</v>
      </c>
      <c r="F12" s="270">
        <f t="shared" si="0"/>
        <v>4977.13</v>
      </c>
      <c r="G12" s="270">
        <f t="shared" si="4"/>
        <v>4977.13</v>
      </c>
      <c r="H12" s="270">
        <v>661</v>
      </c>
      <c r="I12" s="270">
        <v>2461</v>
      </c>
      <c r="J12" s="270">
        <v>1855.13</v>
      </c>
      <c r="K12" s="270">
        <f t="shared" si="1"/>
        <v>0</v>
      </c>
      <c r="L12" s="270"/>
      <c r="M12" s="270"/>
      <c r="N12" s="270"/>
      <c r="O12" s="270">
        <f t="shared" si="2"/>
        <v>0</v>
      </c>
      <c r="P12" s="270"/>
      <c r="Q12" s="270"/>
      <c r="R12" s="270"/>
      <c r="S12" s="270">
        <f t="shared" si="3"/>
        <v>0</v>
      </c>
      <c r="T12" s="270"/>
      <c r="U12" s="270"/>
      <c r="V12" s="270"/>
    </row>
    <row r="13" spans="2:22" ht="17.25" customHeight="1" outlineLevel="1">
      <c r="B13" s="267">
        <v>4</v>
      </c>
      <c r="C13" s="332" t="s">
        <v>334</v>
      </c>
      <c r="D13" s="269"/>
      <c r="E13" s="269">
        <f t="shared" si="7"/>
        <v>12529.580000000002</v>
      </c>
      <c r="F13" s="270">
        <f t="shared" si="0"/>
        <v>12529.580000000002</v>
      </c>
      <c r="G13" s="270">
        <f t="shared" si="4"/>
        <v>12529.580000000002</v>
      </c>
      <c r="H13" s="270">
        <v>4211.95</v>
      </c>
      <c r="I13" s="270">
        <v>4071.41</v>
      </c>
      <c r="J13" s="270">
        <v>4246.22</v>
      </c>
      <c r="K13" s="270">
        <f t="shared" si="1"/>
        <v>0</v>
      </c>
      <c r="L13" s="270"/>
      <c r="M13" s="270"/>
      <c r="N13" s="270"/>
      <c r="O13" s="270">
        <f t="shared" si="2"/>
        <v>0</v>
      </c>
      <c r="P13" s="270"/>
      <c r="Q13" s="270"/>
      <c r="R13" s="270"/>
      <c r="S13" s="270">
        <f t="shared" si="3"/>
        <v>0</v>
      </c>
      <c r="T13" s="270"/>
      <c r="U13" s="270"/>
      <c r="V13" s="270"/>
    </row>
    <row r="14" spans="2:22" ht="17.25" customHeight="1" outlineLevel="1">
      <c r="B14" s="267">
        <v>5</v>
      </c>
      <c r="C14" s="332" t="s">
        <v>335</v>
      </c>
      <c r="D14" s="269"/>
      <c r="E14" s="269">
        <f t="shared" si="7"/>
        <v>0</v>
      </c>
      <c r="F14" s="270">
        <f t="shared" si="0"/>
        <v>0</v>
      </c>
      <c r="G14" s="270">
        <f t="shared" si="4"/>
        <v>0</v>
      </c>
      <c r="H14" s="270"/>
      <c r="I14" s="270"/>
      <c r="J14" s="270"/>
      <c r="K14" s="270">
        <f t="shared" si="1"/>
        <v>0</v>
      </c>
      <c r="L14" s="270"/>
      <c r="M14" s="270"/>
      <c r="N14" s="270"/>
      <c r="O14" s="270">
        <f t="shared" si="2"/>
        <v>0</v>
      </c>
      <c r="P14" s="270"/>
      <c r="Q14" s="270"/>
      <c r="R14" s="270"/>
      <c r="S14" s="270">
        <f t="shared" si="3"/>
        <v>0</v>
      </c>
      <c r="T14" s="270"/>
      <c r="U14" s="270"/>
      <c r="V14" s="270"/>
    </row>
    <row r="15" spans="2:22" ht="17.25" customHeight="1" outlineLevel="1">
      <c r="B15" s="267">
        <v>6</v>
      </c>
      <c r="C15" s="332" t="s">
        <v>336</v>
      </c>
      <c r="D15" s="269"/>
      <c r="E15" s="269">
        <f t="shared" si="7"/>
        <v>41.66</v>
      </c>
      <c r="F15" s="270">
        <f t="shared" si="0"/>
        <v>41.66</v>
      </c>
      <c r="G15" s="270">
        <f t="shared" si="4"/>
        <v>41.66</v>
      </c>
      <c r="H15" s="270">
        <v>41.66</v>
      </c>
      <c r="I15" s="270"/>
      <c r="J15" s="270"/>
      <c r="K15" s="270">
        <f t="shared" si="1"/>
        <v>0</v>
      </c>
      <c r="L15" s="270"/>
      <c r="M15" s="270"/>
      <c r="N15" s="270"/>
      <c r="O15" s="270">
        <f t="shared" si="2"/>
        <v>0</v>
      </c>
      <c r="P15" s="270"/>
      <c r="Q15" s="270"/>
      <c r="R15" s="270"/>
      <c r="S15" s="270">
        <f t="shared" si="3"/>
        <v>0</v>
      </c>
      <c r="T15" s="270"/>
      <c r="U15" s="270"/>
      <c r="V15" s="270"/>
    </row>
    <row r="16" spans="2:22" ht="17.25" customHeight="1" outlineLevel="1">
      <c r="B16" s="267">
        <v>7</v>
      </c>
      <c r="C16" s="332"/>
      <c r="D16" s="269"/>
      <c r="E16" s="269"/>
      <c r="F16" s="270">
        <f t="shared" si="0"/>
        <v>0</v>
      </c>
      <c r="G16" s="270">
        <f t="shared" si="4"/>
        <v>0</v>
      </c>
      <c r="H16" s="270"/>
      <c r="I16" s="270"/>
      <c r="J16" s="270"/>
      <c r="K16" s="270">
        <f t="shared" si="1"/>
        <v>0</v>
      </c>
      <c r="L16" s="270"/>
      <c r="M16" s="270"/>
      <c r="N16" s="270"/>
      <c r="O16" s="270">
        <f t="shared" si="2"/>
        <v>0</v>
      </c>
      <c r="P16" s="270"/>
      <c r="Q16" s="270"/>
      <c r="R16" s="270"/>
      <c r="S16" s="270">
        <f t="shared" si="3"/>
        <v>0</v>
      </c>
      <c r="T16" s="270"/>
      <c r="U16" s="270"/>
      <c r="V16" s="270"/>
    </row>
    <row r="17" spans="2:22" ht="17.25" customHeight="1" outlineLevel="1">
      <c r="B17" s="267">
        <v>8</v>
      </c>
      <c r="C17" s="332"/>
      <c r="D17" s="269"/>
      <c r="E17" s="269"/>
      <c r="F17" s="270">
        <f t="shared" si="0"/>
        <v>0</v>
      </c>
      <c r="G17" s="270">
        <f t="shared" si="4"/>
        <v>0</v>
      </c>
      <c r="H17" s="270"/>
      <c r="I17" s="270"/>
      <c r="J17" s="270"/>
      <c r="K17" s="270">
        <f t="shared" si="1"/>
        <v>0</v>
      </c>
      <c r="L17" s="270"/>
      <c r="M17" s="270"/>
      <c r="N17" s="270"/>
      <c r="O17" s="270">
        <f t="shared" si="2"/>
        <v>0</v>
      </c>
      <c r="P17" s="270"/>
      <c r="Q17" s="270"/>
      <c r="R17" s="270"/>
      <c r="S17" s="270">
        <f t="shared" si="3"/>
        <v>0</v>
      </c>
      <c r="T17" s="270"/>
      <c r="U17" s="270"/>
      <c r="V17" s="270"/>
    </row>
    <row r="18" spans="2:22" ht="17.25" customHeight="1" outlineLevel="1">
      <c r="B18" s="271">
        <v>9</v>
      </c>
      <c r="C18" s="333"/>
      <c r="D18" s="273"/>
      <c r="E18" s="273"/>
      <c r="F18" s="274">
        <f t="shared" si="0"/>
        <v>0</v>
      </c>
      <c r="G18" s="274">
        <f t="shared" si="4"/>
        <v>0</v>
      </c>
      <c r="H18" s="274"/>
      <c r="I18" s="274"/>
      <c r="J18" s="274"/>
      <c r="K18" s="274">
        <f t="shared" si="1"/>
        <v>0</v>
      </c>
      <c r="L18" s="274"/>
      <c r="M18" s="274"/>
      <c r="N18" s="274"/>
      <c r="O18" s="274">
        <f t="shared" si="2"/>
        <v>0</v>
      </c>
      <c r="P18" s="274"/>
      <c r="Q18" s="274"/>
      <c r="R18" s="274"/>
      <c r="S18" s="274">
        <f t="shared" si="3"/>
        <v>0</v>
      </c>
      <c r="T18" s="274"/>
      <c r="U18" s="274"/>
      <c r="V18" s="274"/>
    </row>
    <row r="19" spans="2:22" ht="17.25" customHeight="1" outlineLevel="1">
      <c r="B19" s="139">
        <v>10</v>
      </c>
      <c r="C19" s="334"/>
      <c r="D19" s="140"/>
      <c r="E19" s="137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2:22" ht="17.25" customHeight="1" outlineLevel="1">
      <c r="B20" s="139"/>
      <c r="C20" s="334"/>
      <c r="D20" s="140"/>
      <c r="E20" s="137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2:22" s="289" customFormat="1" ht="17.25" customHeight="1">
      <c r="B21" s="285"/>
      <c r="C21" s="335"/>
      <c r="D21" s="286"/>
      <c r="E21" s="286"/>
      <c r="F21" s="287"/>
      <c r="G21" s="287"/>
      <c r="H21" s="288"/>
      <c r="I21" s="288"/>
      <c r="J21" s="288"/>
      <c r="K21" s="287"/>
      <c r="L21" s="288"/>
      <c r="M21" s="288"/>
      <c r="N21" s="288"/>
      <c r="O21" s="287"/>
      <c r="P21" s="288"/>
      <c r="Q21" s="288"/>
      <c r="R21" s="288"/>
      <c r="S21" s="287"/>
      <c r="T21" s="288"/>
      <c r="U21" s="288"/>
      <c r="V21" s="288"/>
    </row>
    <row r="22" spans="2:22" s="289" customFormat="1" ht="17.25" customHeight="1">
      <c r="B22" s="285"/>
      <c r="C22" s="335" t="s">
        <v>302</v>
      </c>
      <c r="D22" s="287">
        <f>SUM(D23:D86)</f>
        <v>0</v>
      </c>
      <c r="E22" s="287">
        <f>F22</f>
        <v>4575296.8499999996</v>
      </c>
      <c r="F22" s="287">
        <f>G22+K22+O22+S22</f>
        <v>4575296.8499999996</v>
      </c>
      <c r="G22" s="287">
        <f>H22+I22+J22</f>
        <v>4575296.8499999996</v>
      </c>
      <c r="H22" s="288">
        <f>SUM(H23:H86)</f>
        <v>1511758.44</v>
      </c>
      <c r="I22" s="288">
        <f>SUM(I23:I86)</f>
        <v>833763.51</v>
      </c>
      <c r="J22" s="288">
        <f>SUM(J23:J86)</f>
        <v>2229774.9</v>
      </c>
      <c r="K22" s="287">
        <f t="shared" si="1"/>
        <v>0</v>
      </c>
      <c r="L22" s="288">
        <f>SUM(L23:L86)</f>
        <v>0</v>
      </c>
      <c r="M22" s="288">
        <f>SUM(M23:M86)</f>
        <v>0</v>
      </c>
      <c r="N22" s="288">
        <f>SUM(N23:N86)</f>
        <v>0</v>
      </c>
      <c r="O22" s="287">
        <f>P22+Q22+R22</f>
        <v>0</v>
      </c>
      <c r="P22" s="288">
        <f>SUM(P23:P86)</f>
        <v>0</v>
      </c>
      <c r="Q22" s="288">
        <f>SUM(Q23:Q86)</f>
        <v>0</v>
      </c>
      <c r="R22" s="288">
        <f>SUM(R23:R86)</f>
        <v>0</v>
      </c>
      <c r="S22" s="287">
        <f t="shared" si="3"/>
        <v>0</v>
      </c>
      <c r="T22" s="288">
        <f>SUM(T23:T86)</f>
        <v>0</v>
      </c>
      <c r="U22" s="288">
        <f>SUM(U23:U86)</f>
        <v>0</v>
      </c>
      <c r="V22" s="288">
        <f>SUM(V23:V86)</f>
        <v>0</v>
      </c>
    </row>
    <row r="23" spans="2:22" s="138" customFormat="1" ht="35.25" customHeight="1">
      <c r="B23" s="279">
        <v>1</v>
      </c>
      <c r="C23" s="436" t="s">
        <v>344</v>
      </c>
      <c r="D23" s="275"/>
      <c r="E23" s="275"/>
      <c r="F23" s="266"/>
      <c r="G23" s="266"/>
      <c r="H23" s="265">
        <v>33375.51</v>
      </c>
      <c r="I23" s="265">
        <v>50638.09</v>
      </c>
      <c r="J23" s="265">
        <v>75675.199999999997</v>
      </c>
      <c r="K23" s="266"/>
      <c r="L23" s="265"/>
      <c r="M23" s="265"/>
      <c r="N23" s="265"/>
      <c r="O23" s="266"/>
      <c r="P23" s="265"/>
      <c r="Q23" s="265"/>
      <c r="R23" s="265"/>
      <c r="S23" s="266"/>
      <c r="T23" s="265"/>
      <c r="U23" s="265"/>
      <c r="V23" s="265"/>
    </row>
    <row r="24" spans="2:22" s="138" customFormat="1" ht="57.75" customHeight="1">
      <c r="B24" s="280">
        <v>2</v>
      </c>
      <c r="C24" s="437" t="s">
        <v>433</v>
      </c>
      <c r="D24" s="276"/>
      <c r="E24" s="276"/>
      <c r="F24" s="270"/>
      <c r="G24" s="270"/>
      <c r="H24" s="269">
        <v>4153.6900000000005</v>
      </c>
      <c r="I24" s="269">
        <v>18353.689999999999</v>
      </c>
      <c r="J24" s="269">
        <v>17280.129999999997</v>
      </c>
      <c r="K24" s="270"/>
      <c r="L24" s="269"/>
      <c r="M24" s="269"/>
      <c r="N24" s="269"/>
      <c r="O24" s="270"/>
      <c r="P24" s="269"/>
      <c r="Q24" s="269"/>
      <c r="R24" s="269"/>
      <c r="S24" s="270"/>
      <c r="T24" s="269"/>
      <c r="U24" s="269"/>
      <c r="V24" s="269"/>
    </row>
    <row r="25" spans="2:22" s="138" customFormat="1" ht="35.25" customHeight="1">
      <c r="B25" s="280">
        <v>3</v>
      </c>
      <c r="C25" s="437" t="s">
        <v>434</v>
      </c>
      <c r="D25" s="276"/>
      <c r="E25" s="276"/>
      <c r="F25" s="270"/>
      <c r="G25" s="270"/>
      <c r="H25" s="269">
        <v>3096.36</v>
      </c>
      <c r="I25" s="269">
        <v>0</v>
      </c>
      <c r="J25" s="269"/>
      <c r="K25" s="270"/>
      <c r="L25" s="269"/>
      <c r="M25" s="269"/>
      <c r="N25" s="269"/>
      <c r="O25" s="270"/>
      <c r="P25" s="269"/>
      <c r="Q25" s="269"/>
      <c r="R25" s="269"/>
      <c r="S25" s="270"/>
      <c r="T25" s="269"/>
      <c r="U25" s="269"/>
      <c r="V25" s="269"/>
    </row>
    <row r="26" spans="2:22" s="138" customFormat="1" ht="35.25" customHeight="1">
      <c r="B26" s="280">
        <v>4</v>
      </c>
      <c r="C26" s="437" t="s">
        <v>435</v>
      </c>
      <c r="D26" s="276"/>
      <c r="E26" s="276"/>
      <c r="F26" s="270"/>
      <c r="G26" s="270"/>
      <c r="H26" s="269"/>
      <c r="I26" s="269">
        <v>0</v>
      </c>
      <c r="J26" s="269">
        <v>2100</v>
      </c>
      <c r="K26" s="270"/>
      <c r="L26" s="269"/>
      <c r="M26" s="269"/>
      <c r="N26" s="269"/>
      <c r="O26" s="270"/>
      <c r="P26" s="269"/>
      <c r="Q26" s="269"/>
      <c r="R26" s="269"/>
      <c r="S26" s="270"/>
      <c r="T26" s="269"/>
      <c r="U26" s="269"/>
      <c r="V26" s="269"/>
    </row>
    <row r="27" spans="2:22" s="138" customFormat="1" ht="35.25" customHeight="1">
      <c r="B27" s="280">
        <v>5</v>
      </c>
      <c r="C27" s="437" t="s">
        <v>349</v>
      </c>
      <c r="D27" s="276"/>
      <c r="E27" s="276"/>
      <c r="F27" s="270"/>
      <c r="G27" s="270"/>
      <c r="H27" s="269"/>
      <c r="I27" s="269">
        <v>0</v>
      </c>
      <c r="J27" s="269">
        <v>10617</v>
      </c>
      <c r="K27" s="270"/>
      <c r="L27" s="269"/>
      <c r="M27" s="269"/>
      <c r="N27" s="269"/>
      <c r="O27" s="270"/>
      <c r="P27" s="269"/>
      <c r="Q27" s="269"/>
      <c r="R27" s="269"/>
      <c r="S27" s="270"/>
      <c r="T27" s="269"/>
      <c r="U27" s="269"/>
      <c r="V27" s="269"/>
    </row>
    <row r="28" spans="2:22" s="138" customFormat="1" ht="35.25" customHeight="1">
      <c r="B28" s="280">
        <v>6</v>
      </c>
      <c r="C28" s="437" t="s">
        <v>436</v>
      </c>
      <c r="D28" s="276"/>
      <c r="E28" s="276"/>
      <c r="F28" s="270"/>
      <c r="G28" s="270"/>
      <c r="H28" s="269">
        <v>1341047.49</v>
      </c>
      <c r="I28" s="269">
        <v>528741.77</v>
      </c>
      <c r="J28" s="269">
        <v>1742562.3499999999</v>
      </c>
      <c r="K28" s="270"/>
      <c r="L28" s="269"/>
      <c r="M28" s="269"/>
      <c r="N28" s="269"/>
      <c r="O28" s="270"/>
      <c r="P28" s="269"/>
      <c r="Q28" s="269"/>
      <c r="R28" s="269"/>
      <c r="S28" s="270"/>
      <c r="T28" s="269"/>
      <c r="U28" s="269"/>
      <c r="V28" s="269"/>
    </row>
    <row r="29" spans="2:22" s="138" customFormat="1" ht="35.25" customHeight="1">
      <c r="B29" s="280">
        <v>7</v>
      </c>
      <c r="C29" s="437" t="s">
        <v>437</v>
      </c>
      <c r="D29" s="276"/>
      <c r="E29" s="276"/>
      <c r="F29" s="270"/>
      <c r="G29" s="270"/>
      <c r="H29" s="269">
        <v>10634.49</v>
      </c>
      <c r="I29" s="269">
        <v>108945.74</v>
      </c>
      <c r="J29" s="269">
        <v>91810.12</v>
      </c>
      <c r="K29" s="270"/>
      <c r="L29" s="269"/>
      <c r="M29" s="269"/>
      <c r="N29" s="269"/>
      <c r="O29" s="270"/>
      <c r="P29" s="269"/>
      <c r="Q29" s="269"/>
      <c r="R29" s="269"/>
      <c r="S29" s="270"/>
      <c r="T29" s="269"/>
      <c r="U29" s="269"/>
      <c r="V29" s="269"/>
    </row>
    <row r="30" spans="2:22" s="138" customFormat="1" ht="35.25" customHeight="1">
      <c r="B30" s="280">
        <v>8</v>
      </c>
      <c r="C30" s="437" t="s">
        <v>345</v>
      </c>
      <c r="D30" s="276"/>
      <c r="E30" s="276"/>
      <c r="F30" s="270"/>
      <c r="G30" s="270"/>
      <c r="H30" s="269">
        <v>67145.490000000005</v>
      </c>
      <c r="I30" s="269">
        <v>68934.36</v>
      </c>
      <c r="J30" s="269">
        <v>80474.430000000008</v>
      </c>
      <c r="K30" s="270"/>
      <c r="L30" s="269"/>
      <c r="M30" s="269"/>
      <c r="N30" s="269"/>
      <c r="O30" s="270"/>
      <c r="P30" s="269"/>
      <c r="Q30" s="269"/>
      <c r="R30" s="269"/>
      <c r="S30" s="270"/>
      <c r="T30" s="269"/>
      <c r="U30" s="269"/>
      <c r="V30" s="269"/>
    </row>
    <row r="31" spans="2:22" s="138" customFormat="1" ht="35.25" customHeight="1">
      <c r="B31" s="280">
        <v>10</v>
      </c>
      <c r="C31" s="437" t="s">
        <v>438</v>
      </c>
      <c r="D31" s="276"/>
      <c r="E31" s="276"/>
      <c r="F31" s="270"/>
      <c r="G31" s="270"/>
      <c r="H31" s="269">
        <v>6137.08</v>
      </c>
      <c r="I31" s="269">
        <v>20928.98</v>
      </c>
      <c r="J31" s="269">
        <v>32143.71</v>
      </c>
      <c r="K31" s="270"/>
      <c r="L31" s="269"/>
      <c r="M31" s="269"/>
      <c r="N31" s="269"/>
      <c r="O31" s="270"/>
      <c r="P31" s="269"/>
      <c r="Q31" s="269"/>
      <c r="R31" s="269"/>
      <c r="S31" s="270"/>
      <c r="T31" s="269"/>
      <c r="U31" s="269"/>
      <c r="V31" s="269"/>
    </row>
    <row r="32" spans="2:22" s="138" customFormat="1" ht="35.25" customHeight="1">
      <c r="B32" s="280">
        <v>11</v>
      </c>
      <c r="C32" s="437" t="s">
        <v>350</v>
      </c>
      <c r="D32" s="276"/>
      <c r="E32" s="276"/>
      <c r="F32" s="270"/>
      <c r="G32" s="270"/>
      <c r="H32" s="269"/>
      <c r="I32" s="269"/>
      <c r="J32" s="269">
        <v>82319.13</v>
      </c>
      <c r="K32" s="270"/>
      <c r="L32" s="269"/>
      <c r="M32" s="269"/>
      <c r="N32" s="269"/>
      <c r="O32" s="270"/>
      <c r="P32" s="269"/>
      <c r="Q32" s="269"/>
      <c r="R32" s="269"/>
      <c r="S32" s="270"/>
      <c r="T32" s="269"/>
      <c r="U32" s="269"/>
      <c r="V32" s="269"/>
    </row>
    <row r="33" spans="2:22" s="138" customFormat="1" ht="35.25" customHeight="1">
      <c r="B33" s="280">
        <v>12</v>
      </c>
      <c r="C33" s="437" t="s">
        <v>346</v>
      </c>
      <c r="D33" s="276"/>
      <c r="E33" s="276"/>
      <c r="F33" s="270"/>
      <c r="G33" s="270"/>
      <c r="H33" s="269"/>
      <c r="I33" s="269"/>
      <c r="J33" s="269">
        <v>9168.01</v>
      </c>
      <c r="K33" s="270"/>
      <c r="L33" s="269"/>
      <c r="M33" s="269"/>
      <c r="N33" s="269"/>
      <c r="O33" s="270"/>
      <c r="P33" s="269"/>
      <c r="Q33" s="269"/>
      <c r="R33" s="269"/>
      <c r="S33" s="270"/>
      <c r="T33" s="269"/>
      <c r="U33" s="269"/>
      <c r="V33" s="269"/>
    </row>
    <row r="34" spans="2:22" s="138" customFormat="1" ht="35.25" customHeight="1">
      <c r="B34" s="280">
        <v>13</v>
      </c>
      <c r="C34" s="437" t="s">
        <v>439</v>
      </c>
      <c r="D34" s="276"/>
      <c r="E34" s="276"/>
      <c r="F34" s="270"/>
      <c r="G34" s="270"/>
      <c r="H34" s="269">
        <v>4870.8</v>
      </c>
      <c r="I34" s="269">
        <v>4735.5</v>
      </c>
      <c r="J34" s="269">
        <v>14793</v>
      </c>
      <c r="K34" s="270"/>
      <c r="L34" s="269"/>
      <c r="M34" s="269"/>
      <c r="N34" s="269"/>
      <c r="O34" s="270"/>
      <c r="P34" s="269"/>
      <c r="Q34" s="269"/>
      <c r="R34" s="269"/>
      <c r="S34" s="270"/>
      <c r="T34" s="269"/>
      <c r="U34" s="269"/>
      <c r="V34" s="269"/>
    </row>
    <row r="35" spans="2:22" s="138" customFormat="1" ht="35.25" customHeight="1">
      <c r="B35" s="280">
        <v>14</v>
      </c>
      <c r="C35" s="437" t="s">
        <v>348</v>
      </c>
      <c r="D35" s="276"/>
      <c r="E35" s="276"/>
      <c r="F35" s="270"/>
      <c r="G35" s="270"/>
      <c r="H35" s="269">
        <v>6982.65</v>
      </c>
      <c r="I35" s="269">
        <v>7237.65</v>
      </c>
      <c r="J35" s="269">
        <v>12288.64</v>
      </c>
      <c r="K35" s="270"/>
      <c r="L35" s="269"/>
      <c r="M35" s="269"/>
      <c r="N35" s="269"/>
      <c r="O35" s="270"/>
      <c r="P35" s="269"/>
      <c r="Q35" s="269"/>
      <c r="R35" s="269"/>
      <c r="S35" s="270"/>
      <c r="T35" s="269"/>
      <c r="U35" s="269"/>
      <c r="V35" s="269"/>
    </row>
    <row r="36" spans="2:22" s="138" customFormat="1" ht="35.25" customHeight="1">
      <c r="B36" s="280">
        <v>15</v>
      </c>
      <c r="C36" s="437" t="s">
        <v>351</v>
      </c>
      <c r="D36" s="276"/>
      <c r="E36" s="276"/>
      <c r="F36" s="270"/>
      <c r="G36" s="270"/>
      <c r="H36" s="269">
        <v>249</v>
      </c>
      <c r="I36" s="269"/>
      <c r="J36" s="269">
        <v>41516.47</v>
      </c>
      <c r="K36" s="270"/>
      <c r="L36" s="269"/>
      <c r="M36" s="269"/>
      <c r="N36" s="269"/>
      <c r="O36" s="270"/>
      <c r="P36" s="269"/>
      <c r="Q36" s="269"/>
      <c r="R36" s="269"/>
      <c r="S36" s="270"/>
      <c r="T36" s="269"/>
      <c r="U36" s="269"/>
      <c r="V36" s="269"/>
    </row>
    <row r="37" spans="2:22" s="138" customFormat="1" ht="35.25" customHeight="1">
      <c r="B37" s="280">
        <v>16</v>
      </c>
      <c r="C37" s="437" t="s">
        <v>440</v>
      </c>
      <c r="D37" s="276"/>
      <c r="E37" s="276"/>
      <c r="F37" s="270"/>
      <c r="G37" s="270"/>
      <c r="H37" s="269"/>
      <c r="I37" s="269"/>
      <c r="J37" s="269"/>
      <c r="K37" s="270"/>
      <c r="L37" s="269"/>
      <c r="M37" s="269"/>
      <c r="N37" s="269"/>
      <c r="O37" s="270"/>
      <c r="P37" s="269"/>
      <c r="Q37" s="269"/>
      <c r="R37" s="269"/>
      <c r="S37" s="270"/>
      <c r="T37" s="269"/>
      <c r="U37" s="269"/>
      <c r="V37" s="269"/>
    </row>
    <row r="38" spans="2:22" s="138" customFormat="1" ht="35.25" customHeight="1">
      <c r="B38" s="280">
        <v>17</v>
      </c>
      <c r="C38" s="437" t="s">
        <v>347</v>
      </c>
      <c r="D38" s="276"/>
      <c r="E38" s="276"/>
      <c r="F38" s="270"/>
      <c r="G38" s="270"/>
      <c r="H38" s="269">
        <v>34065.879999999997</v>
      </c>
      <c r="I38" s="269">
        <v>25247.73</v>
      </c>
      <c r="J38" s="269">
        <v>17026.71</v>
      </c>
      <c r="K38" s="270"/>
      <c r="L38" s="269"/>
      <c r="M38" s="269"/>
      <c r="N38" s="269"/>
      <c r="O38" s="270"/>
      <c r="P38" s="269"/>
      <c r="Q38" s="269"/>
      <c r="R38" s="269"/>
      <c r="S38" s="270"/>
      <c r="T38" s="269"/>
      <c r="U38" s="269"/>
      <c r="V38" s="269"/>
    </row>
    <row r="39" spans="2:22" s="138" customFormat="1" ht="35.25" customHeight="1">
      <c r="B39" s="280">
        <v>18</v>
      </c>
      <c r="C39" s="336"/>
      <c r="D39" s="276"/>
      <c r="E39" s="276"/>
      <c r="F39" s="270"/>
      <c r="G39" s="270"/>
      <c r="H39" s="269"/>
      <c r="I39" s="269"/>
      <c r="J39" s="269"/>
      <c r="K39" s="270"/>
      <c r="L39" s="269"/>
      <c r="M39" s="269"/>
      <c r="N39" s="269"/>
      <c r="O39" s="270"/>
      <c r="P39" s="269"/>
      <c r="Q39" s="269"/>
      <c r="R39" s="269"/>
      <c r="S39" s="270"/>
      <c r="T39" s="269"/>
      <c r="U39" s="269"/>
      <c r="V39" s="269"/>
    </row>
    <row r="40" spans="2:22" s="138" customFormat="1" ht="35.25" customHeight="1">
      <c r="B40" s="280">
        <v>19</v>
      </c>
      <c r="C40" s="336"/>
      <c r="D40" s="276"/>
      <c r="E40" s="276"/>
      <c r="F40" s="270"/>
      <c r="G40" s="270"/>
      <c r="H40" s="269"/>
      <c r="I40" s="269"/>
      <c r="J40" s="269"/>
      <c r="K40" s="270"/>
      <c r="L40" s="269"/>
      <c r="M40" s="269"/>
      <c r="N40" s="269"/>
      <c r="O40" s="270"/>
      <c r="P40" s="269"/>
      <c r="Q40" s="269"/>
      <c r="R40" s="269"/>
      <c r="S40" s="270"/>
      <c r="T40" s="269"/>
      <c r="U40" s="269"/>
      <c r="V40" s="269"/>
    </row>
    <row r="41" spans="2:22" s="138" customFormat="1" ht="35.25" customHeight="1">
      <c r="B41" s="280">
        <v>20</v>
      </c>
      <c r="C41" s="336"/>
      <c r="D41" s="276"/>
      <c r="E41" s="276"/>
      <c r="F41" s="270"/>
      <c r="G41" s="270"/>
      <c r="H41" s="269"/>
      <c r="I41" s="269"/>
      <c r="J41" s="269"/>
      <c r="K41" s="270"/>
      <c r="L41" s="269"/>
      <c r="M41" s="269"/>
      <c r="N41" s="269"/>
      <c r="O41" s="270"/>
      <c r="P41" s="269"/>
      <c r="Q41" s="269"/>
      <c r="R41" s="269"/>
      <c r="S41" s="270"/>
      <c r="T41" s="269"/>
      <c r="U41" s="269"/>
      <c r="V41" s="269"/>
    </row>
    <row r="42" spans="2:22" s="138" customFormat="1" ht="35.25" customHeight="1">
      <c r="B42" s="280">
        <v>21</v>
      </c>
      <c r="C42" s="336"/>
      <c r="D42" s="276"/>
      <c r="E42" s="276"/>
      <c r="F42" s="270"/>
      <c r="G42" s="270"/>
      <c r="H42" s="269"/>
      <c r="I42" s="269"/>
      <c r="J42" s="269"/>
      <c r="K42" s="270"/>
      <c r="L42" s="269"/>
      <c r="M42" s="269"/>
      <c r="N42" s="269"/>
      <c r="O42" s="270"/>
      <c r="P42" s="269"/>
      <c r="Q42" s="269"/>
      <c r="R42" s="269"/>
      <c r="S42" s="270"/>
      <c r="T42" s="269"/>
      <c r="U42" s="269"/>
      <c r="V42" s="269"/>
    </row>
    <row r="43" spans="2:22" s="138" customFormat="1" ht="35.25" customHeight="1">
      <c r="B43" s="280">
        <v>22</v>
      </c>
      <c r="C43" s="337"/>
      <c r="D43" s="276"/>
      <c r="E43" s="276"/>
      <c r="F43" s="270"/>
      <c r="G43" s="270"/>
      <c r="H43" s="269"/>
      <c r="I43" s="269"/>
      <c r="J43" s="269"/>
      <c r="K43" s="270"/>
      <c r="L43" s="269"/>
      <c r="M43" s="269"/>
      <c r="N43" s="269"/>
      <c r="O43" s="270"/>
      <c r="P43" s="269"/>
      <c r="Q43" s="269"/>
      <c r="R43" s="269"/>
      <c r="S43" s="270"/>
      <c r="T43" s="269"/>
      <c r="U43" s="269"/>
      <c r="V43" s="269"/>
    </row>
    <row r="44" spans="2:22" s="138" customFormat="1" ht="35.25" customHeight="1">
      <c r="B44" s="280"/>
      <c r="C44" s="337"/>
      <c r="D44" s="276"/>
      <c r="E44" s="276"/>
      <c r="F44" s="270"/>
      <c r="G44" s="270"/>
      <c r="H44" s="269"/>
      <c r="I44" s="269"/>
      <c r="J44" s="269"/>
      <c r="K44" s="270"/>
      <c r="L44" s="269"/>
      <c r="M44" s="269"/>
      <c r="N44" s="269"/>
      <c r="O44" s="270"/>
      <c r="P44" s="269"/>
      <c r="Q44" s="269"/>
      <c r="R44" s="269"/>
      <c r="S44" s="270"/>
      <c r="T44" s="269"/>
      <c r="U44" s="269"/>
      <c r="V44" s="269"/>
    </row>
    <row r="45" spans="2:22" s="138" customFormat="1" ht="35.25" customHeight="1">
      <c r="B45" s="280"/>
      <c r="C45" s="337"/>
      <c r="D45" s="276"/>
      <c r="E45" s="276"/>
      <c r="F45" s="270"/>
      <c r="G45" s="270"/>
      <c r="H45" s="269"/>
      <c r="I45" s="269"/>
      <c r="J45" s="269"/>
      <c r="K45" s="270"/>
      <c r="L45" s="269"/>
      <c r="M45" s="269"/>
      <c r="N45" s="269"/>
      <c r="O45" s="270"/>
      <c r="P45" s="269"/>
      <c r="Q45" s="269"/>
      <c r="R45" s="269"/>
      <c r="S45" s="270"/>
      <c r="T45" s="269"/>
      <c r="U45" s="269"/>
      <c r="V45" s="269"/>
    </row>
    <row r="46" spans="2:22" s="138" customFormat="1" ht="17.25" customHeight="1">
      <c r="B46" s="279"/>
      <c r="C46" s="337"/>
      <c r="D46" s="276"/>
      <c r="E46" s="276"/>
      <c r="F46" s="270"/>
      <c r="G46" s="270"/>
      <c r="H46" s="269"/>
      <c r="I46" s="269"/>
      <c r="J46" s="269"/>
      <c r="K46" s="270"/>
      <c r="L46" s="269"/>
      <c r="M46" s="269"/>
      <c r="N46" s="269"/>
      <c r="O46" s="270"/>
      <c r="P46" s="269"/>
      <c r="Q46" s="269"/>
      <c r="R46" s="269"/>
      <c r="S46" s="270"/>
      <c r="T46" s="269"/>
      <c r="U46" s="269"/>
      <c r="V46" s="269"/>
    </row>
    <row r="47" spans="2:22" s="138" customFormat="1" ht="17.25" customHeight="1">
      <c r="B47" s="267"/>
      <c r="C47" s="337"/>
      <c r="D47" s="276"/>
      <c r="E47" s="276"/>
      <c r="F47" s="270"/>
      <c r="G47" s="270"/>
      <c r="H47" s="269"/>
      <c r="I47" s="269"/>
      <c r="J47" s="269"/>
      <c r="K47" s="270"/>
      <c r="L47" s="269"/>
      <c r="M47" s="269"/>
      <c r="N47" s="269"/>
      <c r="O47" s="270"/>
      <c r="P47" s="269"/>
      <c r="Q47" s="269"/>
      <c r="R47" s="269"/>
      <c r="S47" s="270"/>
      <c r="T47" s="269"/>
      <c r="U47" s="269"/>
      <c r="V47" s="269"/>
    </row>
    <row r="48" spans="2:22" s="138" customFormat="1" ht="17.25" customHeight="1">
      <c r="B48" s="267"/>
      <c r="C48" s="337"/>
      <c r="D48" s="276"/>
      <c r="E48" s="276"/>
      <c r="F48" s="270"/>
      <c r="G48" s="270"/>
      <c r="H48" s="269"/>
      <c r="I48" s="269"/>
      <c r="J48" s="269"/>
      <c r="K48" s="270"/>
      <c r="L48" s="269"/>
      <c r="M48" s="269"/>
      <c r="N48" s="269"/>
      <c r="O48" s="270"/>
      <c r="P48" s="269"/>
      <c r="Q48" s="269"/>
      <c r="R48" s="269"/>
      <c r="S48" s="270"/>
      <c r="T48" s="269"/>
      <c r="U48" s="269"/>
      <c r="V48" s="269"/>
    </row>
    <row r="49" spans="2:22" s="138" customFormat="1" ht="17.25" customHeight="1">
      <c r="B49" s="267"/>
      <c r="C49" s="337"/>
      <c r="D49" s="276"/>
      <c r="E49" s="276"/>
      <c r="F49" s="270"/>
      <c r="G49" s="270"/>
      <c r="H49" s="269"/>
      <c r="I49" s="269"/>
      <c r="J49" s="269"/>
      <c r="K49" s="270"/>
      <c r="L49" s="269"/>
      <c r="M49" s="269"/>
      <c r="N49" s="269"/>
      <c r="O49" s="270"/>
      <c r="P49" s="269"/>
      <c r="Q49" s="269"/>
      <c r="R49" s="269"/>
      <c r="S49" s="270"/>
      <c r="T49" s="269"/>
      <c r="U49" s="269"/>
      <c r="V49" s="269"/>
    </row>
    <row r="50" spans="2:22" s="138" customFormat="1" ht="17.25" customHeight="1">
      <c r="B50" s="267"/>
      <c r="C50" s="337"/>
      <c r="D50" s="276"/>
      <c r="E50" s="276"/>
      <c r="F50" s="270"/>
      <c r="G50" s="270"/>
      <c r="H50" s="269"/>
      <c r="I50" s="269"/>
      <c r="J50" s="269"/>
      <c r="K50" s="270"/>
      <c r="L50" s="269"/>
      <c r="M50" s="269"/>
      <c r="N50" s="269"/>
      <c r="O50" s="270"/>
      <c r="P50" s="269"/>
      <c r="Q50" s="269"/>
      <c r="R50" s="269"/>
      <c r="S50" s="270"/>
      <c r="T50" s="269"/>
      <c r="U50" s="269"/>
      <c r="V50" s="269"/>
    </row>
    <row r="51" spans="2:22" s="138" customFormat="1" ht="17.25" customHeight="1">
      <c r="B51" s="267"/>
      <c r="C51" s="337"/>
      <c r="D51" s="276"/>
      <c r="E51" s="276"/>
      <c r="F51" s="270"/>
      <c r="G51" s="270"/>
      <c r="H51" s="269"/>
      <c r="I51" s="269"/>
      <c r="J51" s="269"/>
      <c r="K51" s="270"/>
      <c r="L51" s="269"/>
      <c r="M51" s="269"/>
      <c r="N51" s="269"/>
      <c r="O51" s="270"/>
      <c r="P51" s="269"/>
      <c r="Q51" s="269"/>
      <c r="R51" s="269"/>
      <c r="S51" s="270"/>
      <c r="T51" s="269"/>
      <c r="U51" s="269"/>
      <c r="V51" s="269"/>
    </row>
    <row r="52" spans="2:22" s="138" customFormat="1" ht="17.25" customHeight="1">
      <c r="B52" s="267"/>
      <c r="C52" s="337"/>
      <c r="D52" s="276"/>
      <c r="E52" s="276"/>
      <c r="F52" s="270"/>
      <c r="G52" s="270"/>
      <c r="H52" s="269"/>
      <c r="I52" s="269"/>
      <c r="J52" s="269"/>
      <c r="K52" s="270"/>
      <c r="L52" s="269"/>
      <c r="M52" s="269"/>
      <c r="N52" s="269"/>
      <c r="O52" s="270"/>
      <c r="P52" s="269"/>
      <c r="Q52" s="269"/>
      <c r="R52" s="269"/>
      <c r="S52" s="270"/>
      <c r="T52" s="269"/>
      <c r="U52" s="269"/>
      <c r="V52" s="269"/>
    </row>
    <row r="53" spans="2:22" s="138" customFormat="1" ht="17.25" customHeight="1">
      <c r="B53" s="267"/>
      <c r="C53" s="337"/>
      <c r="D53" s="276"/>
      <c r="E53" s="276"/>
      <c r="F53" s="270"/>
      <c r="G53" s="270"/>
      <c r="H53" s="269"/>
      <c r="I53" s="269"/>
      <c r="J53" s="269"/>
      <c r="K53" s="270"/>
      <c r="L53" s="269"/>
      <c r="M53" s="269"/>
      <c r="N53" s="269"/>
      <c r="O53" s="270"/>
      <c r="P53" s="269"/>
      <c r="Q53" s="269"/>
      <c r="R53" s="269"/>
      <c r="S53" s="270"/>
      <c r="T53" s="269"/>
      <c r="U53" s="269"/>
      <c r="V53" s="269"/>
    </row>
    <row r="54" spans="2:22" s="138" customFormat="1" ht="17.25" customHeight="1">
      <c r="B54" s="267"/>
      <c r="C54" s="337"/>
      <c r="D54" s="276"/>
      <c r="E54" s="276"/>
      <c r="F54" s="270"/>
      <c r="G54" s="270"/>
      <c r="H54" s="269"/>
      <c r="I54" s="269"/>
      <c r="J54" s="269"/>
      <c r="K54" s="270"/>
      <c r="L54" s="269"/>
      <c r="M54" s="269"/>
      <c r="N54" s="269"/>
      <c r="O54" s="270"/>
      <c r="P54" s="269"/>
      <c r="Q54" s="269"/>
      <c r="R54" s="269"/>
      <c r="S54" s="270"/>
      <c r="T54" s="269"/>
      <c r="U54" s="269"/>
      <c r="V54" s="269"/>
    </row>
    <row r="55" spans="2:22" s="138" customFormat="1" ht="17.25" customHeight="1">
      <c r="B55" s="267"/>
      <c r="C55" s="337"/>
      <c r="D55" s="276"/>
      <c r="E55" s="276"/>
      <c r="F55" s="270"/>
      <c r="G55" s="270"/>
      <c r="H55" s="269"/>
      <c r="I55" s="269"/>
      <c r="J55" s="269"/>
      <c r="K55" s="270"/>
      <c r="L55" s="269"/>
      <c r="M55" s="269"/>
      <c r="N55" s="269"/>
      <c r="O55" s="270"/>
      <c r="P55" s="269"/>
      <c r="Q55" s="269"/>
      <c r="R55" s="269"/>
      <c r="S55" s="270"/>
      <c r="T55" s="269"/>
      <c r="U55" s="269"/>
      <c r="V55" s="269"/>
    </row>
    <row r="56" spans="2:22" s="138" customFormat="1" ht="17.25" customHeight="1">
      <c r="B56" s="267"/>
      <c r="C56" s="337"/>
      <c r="D56" s="276"/>
      <c r="E56" s="276"/>
      <c r="F56" s="270"/>
      <c r="G56" s="270"/>
      <c r="H56" s="269"/>
      <c r="I56" s="269"/>
      <c r="J56" s="269"/>
      <c r="K56" s="270"/>
      <c r="L56" s="269"/>
      <c r="M56" s="269"/>
      <c r="N56" s="269"/>
      <c r="O56" s="270"/>
      <c r="P56" s="269"/>
      <c r="Q56" s="269"/>
      <c r="R56" s="269"/>
      <c r="S56" s="270"/>
      <c r="T56" s="269"/>
      <c r="U56" s="269"/>
      <c r="V56" s="269"/>
    </row>
    <row r="57" spans="2:22" s="138" customFormat="1" ht="17.25" customHeight="1">
      <c r="B57" s="267"/>
      <c r="C57" s="337"/>
      <c r="D57" s="276"/>
      <c r="E57" s="276"/>
      <c r="F57" s="270"/>
      <c r="G57" s="270"/>
      <c r="H57" s="269"/>
      <c r="I57" s="269"/>
      <c r="J57" s="269"/>
      <c r="K57" s="270"/>
      <c r="L57" s="269"/>
      <c r="M57" s="269"/>
      <c r="N57" s="269"/>
      <c r="O57" s="270"/>
      <c r="P57" s="269"/>
      <c r="Q57" s="269"/>
      <c r="R57" s="269"/>
      <c r="S57" s="270"/>
      <c r="T57" s="269"/>
      <c r="U57" s="269"/>
      <c r="V57" s="269"/>
    </row>
    <row r="58" spans="2:22" s="138" customFormat="1" ht="17.25" customHeight="1">
      <c r="B58" s="267"/>
      <c r="C58" s="337"/>
      <c r="D58" s="276"/>
      <c r="E58" s="276"/>
      <c r="F58" s="270"/>
      <c r="G58" s="270"/>
      <c r="H58" s="269"/>
      <c r="I58" s="269"/>
      <c r="J58" s="269"/>
      <c r="K58" s="270"/>
      <c r="L58" s="269"/>
      <c r="M58" s="269"/>
      <c r="N58" s="269"/>
      <c r="O58" s="270"/>
      <c r="P58" s="269"/>
      <c r="Q58" s="269"/>
      <c r="R58" s="269"/>
      <c r="S58" s="270"/>
      <c r="T58" s="269"/>
      <c r="U58" s="269"/>
      <c r="V58" s="269"/>
    </row>
    <row r="59" spans="2:22" s="138" customFormat="1" ht="17.25" customHeight="1">
      <c r="B59" s="267"/>
      <c r="C59" s="337"/>
      <c r="D59" s="276"/>
      <c r="E59" s="276"/>
      <c r="F59" s="270"/>
      <c r="G59" s="270"/>
      <c r="H59" s="269"/>
      <c r="I59" s="269"/>
      <c r="J59" s="269"/>
      <c r="K59" s="270"/>
      <c r="L59" s="269"/>
      <c r="M59" s="269"/>
      <c r="N59" s="269"/>
      <c r="O59" s="270"/>
      <c r="P59" s="269"/>
      <c r="Q59" s="269"/>
      <c r="R59" s="269"/>
      <c r="S59" s="270"/>
      <c r="T59" s="269"/>
      <c r="U59" s="269"/>
      <c r="V59" s="269"/>
    </row>
    <row r="60" spans="2:22" s="138" customFormat="1" ht="17.25" customHeight="1">
      <c r="B60" s="267"/>
      <c r="C60" s="337"/>
      <c r="D60" s="276"/>
      <c r="E60" s="276"/>
      <c r="F60" s="270"/>
      <c r="G60" s="270"/>
      <c r="H60" s="269"/>
      <c r="I60" s="269"/>
      <c r="J60" s="269"/>
      <c r="K60" s="270"/>
      <c r="L60" s="269"/>
      <c r="M60" s="269"/>
      <c r="N60" s="269"/>
      <c r="O60" s="270"/>
      <c r="P60" s="269"/>
      <c r="Q60" s="269"/>
      <c r="R60" s="269"/>
      <c r="S60" s="270"/>
      <c r="T60" s="269"/>
      <c r="U60" s="269"/>
      <c r="V60" s="269"/>
    </row>
    <row r="61" spans="2:22" s="138" customFormat="1" ht="17.25" customHeight="1">
      <c r="B61" s="267"/>
      <c r="C61" s="337"/>
      <c r="D61" s="276"/>
      <c r="E61" s="276"/>
      <c r="F61" s="270"/>
      <c r="G61" s="270"/>
      <c r="H61" s="269"/>
      <c r="I61" s="269"/>
      <c r="J61" s="269"/>
      <c r="K61" s="270"/>
      <c r="L61" s="269"/>
      <c r="M61" s="269"/>
      <c r="N61" s="269"/>
      <c r="O61" s="270"/>
      <c r="P61" s="269"/>
      <c r="Q61" s="269"/>
      <c r="R61" s="269"/>
      <c r="S61" s="270"/>
      <c r="T61" s="269"/>
      <c r="U61" s="269"/>
      <c r="V61" s="269"/>
    </row>
    <row r="62" spans="2:22" s="138" customFormat="1" ht="17.25" customHeight="1">
      <c r="B62" s="267"/>
      <c r="C62" s="337"/>
      <c r="D62" s="276"/>
      <c r="E62" s="276"/>
      <c r="F62" s="270"/>
      <c r="G62" s="270"/>
      <c r="H62" s="269"/>
      <c r="I62" s="269"/>
      <c r="J62" s="269"/>
      <c r="K62" s="270"/>
      <c r="L62" s="269"/>
      <c r="M62" s="269"/>
      <c r="N62" s="269"/>
      <c r="O62" s="270"/>
      <c r="P62" s="269"/>
      <c r="Q62" s="269"/>
      <c r="R62" s="269"/>
      <c r="S62" s="270"/>
      <c r="T62" s="269"/>
      <c r="U62" s="269"/>
      <c r="V62" s="269"/>
    </row>
    <row r="63" spans="2:22" s="138" customFormat="1" ht="17.25" customHeight="1">
      <c r="B63" s="267"/>
      <c r="C63" s="337"/>
      <c r="D63" s="276"/>
      <c r="E63" s="276"/>
      <c r="F63" s="270"/>
      <c r="G63" s="270"/>
      <c r="H63" s="269"/>
      <c r="I63" s="269"/>
      <c r="J63" s="269"/>
      <c r="K63" s="270"/>
      <c r="L63" s="269"/>
      <c r="M63" s="269"/>
      <c r="N63" s="269"/>
      <c r="O63" s="270"/>
      <c r="P63" s="269"/>
      <c r="Q63" s="269"/>
      <c r="R63" s="269"/>
      <c r="S63" s="270"/>
      <c r="T63" s="269"/>
      <c r="U63" s="269"/>
      <c r="V63" s="269"/>
    </row>
    <row r="64" spans="2:22" s="138" customFormat="1" ht="17.25" customHeight="1">
      <c r="B64" s="267"/>
      <c r="C64" s="337"/>
      <c r="D64" s="276"/>
      <c r="E64" s="276"/>
      <c r="F64" s="270"/>
      <c r="G64" s="270"/>
      <c r="H64" s="269"/>
      <c r="I64" s="269"/>
      <c r="J64" s="269"/>
      <c r="K64" s="270"/>
      <c r="L64" s="269"/>
      <c r="M64" s="269"/>
      <c r="N64" s="269"/>
      <c r="O64" s="270"/>
      <c r="P64" s="269"/>
      <c r="Q64" s="269"/>
      <c r="R64" s="269"/>
      <c r="S64" s="270"/>
      <c r="T64" s="269"/>
      <c r="U64" s="269"/>
      <c r="V64" s="269"/>
    </row>
    <row r="65" spans="2:22" s="138" customFormat="1" ht="17.25" customHeight="1">
      <c r="B65" s="267"/>
      <c r="C65" s="337"/>
      <c r="D65" s="276"/>
      <c r="E65" s="276"/>
      <c r="F65" s="270"/>
      <c r="G65" s="270"/>
      <c r="H65" s="269"/>
      <c r="I65" s="269"/>
      <c r="J65" s="269"/>
      <c r="K65" s="270"/>
      <c r="L65" s="269"/>
      <c r="M65" s="269"/>
      <c r="N65" s="269"/>
      <c r="O65" s="270"/>
      <c r="P65" s="269"/>
      <c r="Q65" s="269"/>
      <c r="R65" s="269"/>
      <c r="S65" s="270"/>
      <c r="T65" s="269"/>
      <c r="U65" s="269"/>
      <c r="V65" s="269"/>
    </row>
    <row r="66" spans="2:22" s="138" customFormat="1" ht="17.25" customHeight="1">
      <c r="B66" s="267"/>
      <c r="C66" s="337"/>
      <c r="D66" s="276"/>
      <c r="E66" s="276"/>
      <c r="F66" s="270"/>
      <c r="G66" s="270"/>
      <c r="H66" s="269"/>
      <c r="I66" s="269"/>
      <c r="J66" s="269"/>
      <c r="K66" s="270"/>
      <c r="L66" s="269"/>
      <c r="M66" s="269"/>
      <c r="N66" s="269"/>
      <c r="O66" s="270"/>
      <c r="P66" s="269"/>
      <c r="Q66" s="269"/>
      <c r="R66" s="269"/>
      <c r="S66" s="270"/>
      <c r="T66" s="269"/>
      <c r="U66" s="269"/>
      <c r="V66" s="269"/>
    </row>
    <row r="67" spans="2:22" s="138" customFormat="1" ht="17.25" customHeight="1">
      <c r="B67" s="267"/>
      <c r="C67" s="337"/>
      <c r="D67" s="276"/>
      <c r="E67" s="276"/>
      <c r="F67" s="270"/>
      <c r="G67" s="270"/>
      <c r="H67" s="269"/>
      <c r="I67" s="269"/>
      <c r="J67" s="269"/>
      <c r="K67" s="270"/>
      <c r="L67" s="269"/>
      <c r="M67" s="269"/>
      <c r="N67" s="269"/>
      <c r="O67" s="270"/>
      <c r="P67" s="269"/>
      <c r="Q67" s="269"/>
      <c r="R67" s="269"/>
      <c r="S67" s="270"/>
      <c r="T67" s="269"/>
      <c r="U67" s="269"/>
      <c r="V67" s="269"/>
    </row>
    <row r="68" spans="2:22" s="138" customFormat="1" ht="17.25" customHeight="1">
      <c r="B68" s="267"/>
      <c r="C68" s="337"/>
      <c r="D68" s="276"/>
      <c r="E68" s="276"/>
      <c r="F68" s="270"/>
      <c r="G68" s="270"/>
      <c r="H68" s="269"/>
      <c r="I68" s="269"/>
      <c r="J68" s="269"/>
      <c r="K68" s="270"/>
      <c r="L68" s="269"/>
      <c r="M68" s="269"/>
      <c r="N68" s="269"/>
      <c r="O68" s="270"/>
      <c r="P68" s="269"/>
      <c r="Q68" s="269"/>
      <c r="R68" s="269"/>
      <c r="S68" s="270"/>
      <c r="T68" s="269"/>
      <c r="U68" s="269"/>
      <c r="V68" s="269"/>
    </row>
    <row r="69" spans="2:22" s="138" customFormat="1" ht="17.25" customHeight="1">
      <c r="B69" s="267"/>
      <c r="C69" s="337"/>
      <c r="D69" s="276"/>
      <c r="E69" s="276"/>
      <c r="F69" s="270"/>
      <c r="G69" s="270"/>
      <c r="H69" s="269"/>
      <c r="I69" s="269"/>
      <c r="J69" s="269"/>
      <c r="K69" s="270"/>
      <c r="L69" s="269"/>
      <c r="M69" s="269"/>
      <c r="N69" s="269"/>
      <c r="O69" s="270"/>
      <c r="P69" s="269"/>
      <c r="Q69" s="269"/>
      <c r="R69" s="269"/>
      <c r="S69" s="270"/>
      <c r="T69" s="269"/>
      <c r="U69" s="269"/>
      <c r="V69" s="269"/>
    </row>
    <row r="70" spans="2:22" s="138" customFormat="1" ht="17.25" customHeight="1">
      <c r="B70" s="267"/>
      <c r="C70" s="337"/>
      <c r="D70" s="276"/>
      <c r="E70" s="276"/>
      <c r="F70" s="270"/>
      <c r="G70" s="270"/>
      <c r="H70" s="269"/>
      <c r="I70" s="269"/>
      <c r="J70" s="269"/>
      <c r="K70" s="270"/>
      <c r="L70" s="269"/>
      <c r="M70" s="269"/>
      <c r="N70" s="269"/>
      <c r="O70" s="270"/>
      <c r="P70" s="269"/>
      <c r="Q70" s="269"/>
      <c r="R70" s="269"/>
      <c r="S70" s="270"/>
      <c r="T70" s="269"/>
      <c r="U70" s="269"/>
      <c r="V70" s="269"/>
    </row>
    <row r="71" spans="2:22" s="138" customFormat="1" ht="17.25" customHeight="1">
      <c r="B71" s="267"/>
      <c r="C71" s="337"/>
      <c r="D71" s="276"/>
      <c r="E71" s="276"/>
      <c r="F71" s="270"/>
      <c r="G71" s="270"/>
      <c r="H71" s="269"/>
      <c r="I71" s="269"/>
      <c r="J71" s="269"/>
      <c r="K71" s="270"/>
      <c r="L71" s="269"/>
      <c r="M71" s="269"/>
      <c r="N71" s="269"/>
      <c r="O71" s="270"/>
      <c r="P71" s="269"/>
      <c r="Q71" s="269"/>
      <c r="R71" s="269"/>
      <c r="S71" s="270"/>
      <c r="T71" s="269"/>
      <c r="U71" s="269"/>
      <c r="V71" s="269"/>
    </row>
    <row r="72" spans="2:22" s="138" customFormat="1" ht="17.25" customHeight="1">
      <c r="B72" s="267"/>
      <c r="C72" s="337"/>
      <c r="D72" s="276"/>
      <c r="E72" s="276"/>
      <c r="F72" s="270"/>
      <c r="G72" s="270"/>
      <c r="H72" s="269"/>
      <c r="I72" s="269"/>
      <c r="J72" s="269"/>
      <c r="K72" s="270"/>
      <c r="L72" s="269"/>
      <c r="M72" s="269"/>
      <c r="N72" s="269"/>
      <c r="O72" s="270"/>
      <c r="P72" s="269"/>
      <c r="Q72" s="269"/>
      <c r="R72" s="269"/>
      <c r="S72" s="270"/>
      <c r="T72" s="269"/>
      <c r="U72" s="269"/>
      <c r="V72" s="269"/>
    </row>
    <row r="73" spans="2:22" s="138" customFormat="1" ht="17.25" customHeight="1">
      <c r="B73" s="267"/>
      <c r="C73" s="337"/>
      <c r="D73" s="276"/>
      <c r="E73" s="276"/>
      <c r="F73" s="270"/>
      <c r="G73" s="270"/>
      <c r="H73" s="269"/>
      <c r="I73" s="269"/>
      <c r="J73" s="269"/>
      <c r="K73" s="270"/>
      <c r="L73" s="269"/>
      <c r="M73" s="269"/>
      <c r="N73" s="269"/>
      <c r="O73" s="270"/>
      <c r="P73" s="269"/>
      <c r="Q73" s="269"/>
      <c r="R73" s="269"/>
      <c r="S73" s="270"/>
      <c r="T73" s="269"/>
      <c r="U73" s="269"/>
      <c r="V73" s="269"/>
    </row>
    <row r="74" spans="2:22" s="138" customFormat="1" ht="17.25" customHeight="1">
      <c r="B74" s="267"/>
      <c r="C74" s="337"/>
      <c r="D74" s="276"/>
      <c r="E74" s="276"/>
      <c r="F74" s="270"/>
      <c r="G74" s="270"/>
      <c r="H74" s="269"/>
      <c r="I74" s="269"/>
      <c r="J74" s="269"/>
      <c r="K74" s="270"/>
      <c r="L74" s="269"/>
      <c r="M74" s="269"/>
      <c r="N74" s="269"/>
      <c r="O74" s="270"/>
      <c r="P74" s="269"/>
      <c r="Q74" s="269"/>
      <c r="R74" s="269"/>
      <c r="S74" s="270"/>
      <c r="T74" s="269"/>
      <c r="U74" s="269"/>
      <c r="V74" s="269"/>
    </row>
    <row r="75" spans="2:22" s="138" customFormat="1" ht="17.25" customHeight="1">
      <c r="B75" s="267"/>
      <c r="C75" s="337"/>
      <c r="D75" s="276"/>
      <c r="E75" s="276"/>
      <c r="F75" s="270"/>
      <c r="G75" s="270"/>
      <c r="H75" s="269"/>
      <c r="I75" s="269"/>
      <c r="J75" s="269"/>
      <c r="K75" s="270"/>
      <c r="L75" s="269"/>
      <c r="M75" s="269"/>
      <c r="N75" s="269"/>
      <c r="O75" s="270"/>
      <c r="P75" s="269"/>
      <c r="Q75" s="269"/>
      <c r="R75" s="269"/>
      <c r="S75" s="270"/>
      <c r="T75" s="269"/>
      <c r="U75" s="269"/>
      <c r="V75" s="269"/>
    </row>
    <row r="76" spans="2:22" s="138" customFormat="1" ht="17.25" customHeight="1">
      <c r="B76" s="267"/>
      <c r="C76" s="337"/>
      <c r="D76" s="276"/>
      <c r="E76" s="276"/>
      <c r="F76" s="270"/>
      <c r="G76" s="270"/>
      <c r="H76" s="269"/>
      <c r="I76" s="269"/>
      <c r="J76" s="269"/>
      <c r="K76" s="270"/>
      <c r="L76" s="269"/>
      <c r="M76" s="269"/>
      <c r="N76" s="269"/>
      <c r="O76" s="270"/>
      <c r="P76" s="269"/>
      <c r="Q76" s="269"/>
      <c r="R76" s="269"/>
      <c r="S76" s="270"/>
      <c r="T76" s="269"/>
      <c r="U76" s="269"/>
      <c r="V76" s="269"/>
    </row>
    <row r="77" spans="2:22" ht="17.25" customHeight="1" outlineLevel="1">
      <c r="B77" s="267">
        <v>1</v>
      </c>
      <c r="C77" s="332"/>
      <c r="D77" s="268"/>
      <c r="E77" s="269"/>
      <c r="F77" s="270">
        <f t="shared" si="0"/>
        <v>0</v>
      </c>
      <c r="G77" s="270">
        <f t="shared" si="4"/>
        <v>0</v>
      </c>
      <c r="H77" s="270"/>
      <c r="I77" s="270"/>
      <c r="J77" s="270"/>
      <c r="K77" s="270">
        <f t="shared" si="1"/>
        <v>0</v>
      </c>
      <c r="L77" s="270"/>
      <c r="M77" s="270"/>
      <c r="N77" s="270"/>
      <c r="O77" s="270">
        <f t="shared" si="2"/>
        <v>0</v>
      </c>
      <c r="P77" s="270"/>
      <c r="Q77" s="270"/>
      <c r="R77" s="270"/>
      <c r="S77" s="270">
        <f t="shared" si="3"/>
        <v>0</v>
      </c>
      <c r="T77" s="270"/>
      <c r="U77" s="270"/>
      <c r="V77" s="270"/>
    </row>
    <row r="78" spans="2:22" ht="17.25" customHeight="1" outlineLevel="1">
      <c r="B78" s="267">
        <v>2</v>
      </c>
      <c r="C78" s="332"/>
      <c r="D78" s="268"/>
      <c r="E78" s="269"/>
      <c r="F78" s="270">
        <f t="shared" si="0"/>
        <v>0</v>
      </c>
      <c r="G78" s="270">
        <f t="shared" si="4"/>
        <v>0</v>
      </c>
      <c r="H78" s="270"/>
      <c r="I78" s="270"/>
      <c r="J78" s="270"/>
      <c r="K78" s="270">
        <f t="shared" si="1"/>
        <v>0</v>
      </c>
      <c r="L78" s="270"/>
      <c r="M78" s="270"/>
      <c r="N78" s="270"/>
      <c r="O78" s="270">
        <f t="shared" si="2"/>
        <v>0</v>
      </c>
      <c r="P78" s="270"/>
      <c r="Q78" s="270"/>
      <c r="R78" s="270"/>
      <c r="S78" s="270">
        <f t="shared" si="3"/>
        <v>0</v>
      </c>
      <c r="T78" s="270"/>
      <c r="U78" s="270"/>
      <c r="V78" s="270"/>
    </row>
    <row r="79" spans="2:22" ht="17.25" customHeight="1" outlineLevel="1">
      <c r="B79" s="267">
        <v>3</v>
      </c>
      <c r="C79" s="332"/>
      <c r="D79" s="268"/>
      <c r="E79" s="269"/>
      <c r="F79" s="270">
        <f t="shared" si="0"/>
        <v>0</v>
      </c>
      <c r="G79" s="270">
        <f t="shared" si="4"/>
        <v>0</v>
      </c>
      <c r="H79" s="270"/>
      <c r="I79" s="270"/>
      <c r="J79" s="270"/>
      <c r="K79" s="270">
        <f t="shared" si="1"/>
        <v>0</v>
      </c>
      <c r="L79" s="270"/>
      <c r="M79" s="270"/>
      <c r="N79" s="270"/>
      <c r="O79" s="270">
        <f t="shared" si="2"/>
        <v>0</v>
      </c>
      <c r="P79" s="270"/>
      <c r="Q79" s="270"/>
      <c r="R79" s="270"/>
      <c r="S79" s="270">
        <f t="shared" si="3"/>
        <v>0</v>
      </c>
      <c r="T79" s="270"/>
      <c r="U79" s="270"/>
      <c r="V79" s="270"/>
    </row>
    <row r="80" spans="2:22" ht="17.25" customHeight="1" outlineLevel="1">
      <c r="B80" s="267">
        <v>4</v>
      </c>
      <c r="C80" s="332"/>
      <c r="D80" s="268"/>
      <c r="E80" s="269"/>
      <c r="F80" s="270">
        <f t="shared" si="0"/>
        <v>0</v>
      </c>
      <c r="G80" s="270">
        <f t="shared" si="4"/>
        <v>0</v>
      </c>
      <c r="H80" s="270"/>
      <c r="I80" s="270"/>
      <c r="J80" s="270"/>
      <c r="K80" s="270">
        <f t="shared" si="1"/>
        <v>0</v>
      </c>
      <c r="L80" s="270"/>
      <c r="M80" s="270"/>
      <c r="N80" s="270"/>
      <c r="O80" s="270">
        <f t="shared" si="2"/>
        <v>0</v>
      </c>
      <c r="P80" s="270"/>
      <c r="Q80" s="270"/>
      <c r="R80" s="270"/>
      <c r="S80" s="270">
        <f t="shared" si="3"/>
        <v>0</v>
      </c>
      <c r="T80" s="270"/>
      <c r="U80" s="270"/>
      <c r="V80" s="270"/>
    </row>
    <row r="81" spans="2:22" ht="17.25" customHeight="1" outlineLevel="1">
      <c r="B81" s="267">
        <v>5</v>
      </c>
      <c r="C81" s="332"/>
      <c r="D81" s="268"/>
      <c r="E81" s="269"/>
      <c r="F81" s="270">
        <f t="shared" si="0"/>
        <v>0</v>
      </c>
      <c r="G81" s="270">
        <f t="shared" si="4"/>
        <v>0</v>
      </c>
      <c r="H81" s="270"/>
      <c r="I81" s="270"/>
      <c r="J81" s="270"/>
      <c r="K81" s="270">
        <f t="shared" si="1"/>
        <v>0</v>
      </c>
      <c r="L81" s="270"/>
      <c r="M81" s="270"/>
      <c r="N81" s="270"/>
      <c r="O81" s="270">
        <f t="shared" si="2"/>
        <v>0</v>
      </c>
      <c r="P81" s="270"/>
      <c r="Q81" s="270"/>
      <c r="R81" s="270"/>
      <c r="S81" s="270">
        <f t="shared" si="3"/>
        <v>0</v>
      </c>
      <c r="T81" s="270"/>
      <c r="U81" s="270"/>
      <c r="V81" s="270"/>
    </row>
    <row r="82" spans="2:22" ht="17.25" customHeight="1" outlineLevel="1">
      <c r="B82" s="267">
        <v>6</v>
      </c>
      <c r="C82" s="332"/>
      <c r="D82" s="268"/>
      <c r="E82" s="269"/>
      <c r="F82" s="270">
        <f t="shared" si="0"/>
        <v>0</v>
      </c>
      <c r="G82" s="270">
        <f t="shared" si="4"/>
        <v>0</v>
      </c>
      <c r="H82" s="270"/>
      <c r="I82" s="270"/>
      <c r="J82" s="270"/>
      <c r="K82" s="270">
        <f t="shared" si="1"/>
        <v>0</v>
      </c>
      <c r="L82" s="270"/>
      <c r="M82" s="270"/>
      <c r="N82" s="270"/>
      <c r="O82" s="270">
        <f t="shared" si="2"/>
        <v>0</v>
      </c>
      <c r="P82" s="270"/>
      <c r="Q82" s="270"/>
      <c r="R82" s="270"/>
      <c r="S82" s="270">
        <f t="shared" si="3"/>
        <v>0</v>
      </c>
      <c r="T82" s="270"/>
      <c r="U82" s="270"/>
      <c r="V82" s="270"/>
    </row>
    <row r="83" spans="2:22" ht="17.25" customHeight="1" outlineLevel="1">
      <c r="B83" s="267">
        <v>7</v>
      </c>
      <c r="C83" s="332"/>
      <c r="D83" s="268"/>
      <c r="E83" s="269"/>
      <c r="F83" s="270">
        <f t="shared" si="0"/>
        <v>0</v>
      </c>
      <c r="G83" s="270">
        <f t="shared" si="4"/>
        <v>0</v>
      </c>
      <c r="H83" s="270"/>
      <c r="I83" s="270"/>
      <c r="J83" s="270"/>
      <c r="K83" s="270">
        <f t="shared" si="1"/>
        <v>0</v>
      </c>
      <c r="L83" s="270"/>
      <c r="M83" s="270"/>
      <c r="N83" s="270"/>
      <c r="O83" s="270">
        <f t="shared" si="2"/>
        <v>0</v>
      </c>
      <c r="P83" s="270"/>
      <c r="Q83" s="270"/>
      <c r="R83" s="270"/>
      <c r="S83" s="270">
        <f t="shared" si="3"/>
        <v>0</v>
      </c>
      <c r="T83" s="270"/>
      <c r="U83" s="270"/>
      <c r="V83" s="270"/>
    </row>
    <row r="84" spans="2:22" ht="17.25" customHeight="1" outlineLevel="1">
      <c r="B84" s="267">
        <v>8</v>
      </c>
      <c r="C84" s="332"/>
      <c r="D84" s="268"/>
      <c r="E84" s="269"/>
      <c r="F84" s="270">
        <f t="shared" si="0"/>
        <v>0</v>
      </c>
      <c r="G84" s="270">
        <f t="shared" si="4"/>
        <v>0</v>
      </c>
      <c r="H84" s="270"/>
      <c r="I84" s="270"/>
      <c r="J84" s="270"/>
      <c r="K84" s="270">
        <f t="shared" si="1"/>
        <v>0</v>
      </c>
      <c r="L84" s="270"/>
      <c r="M84" s="270"/>
      <c r="N84" s="270"/>
      <c r="O84" s="270">
        <f t="shared" si="2"/>
        <v>0</v>
      </c>
      <c r="P84" s="270"/>
      <c r="Q84" s="270"/>
      <c r="R84" s="270"/>
      <c r="S84" s="270">
        <f t="shared" si="3"/>
        <v>0</v>
      </c>
      <c r="T84" s="270"/>
      <c r="U84" s="270"/>
      <c r="V84" s="270"/>
    </row>
    <row r="85" spans="2:22" ht="17.25" customHeight="1" outlineLevel="1">
      <c r="B85" s="267">
        <v>9</v>
      </c>
      <c r="C85" s="332"/>
      <c r="D85" s="268"/>
      <c r="E85" s="269"/>
      <c r="F85" s="270">
        <f t="shared" si="0"/>
        <v>0</v>
      </c>
      <c r="G85" s="270">
        <f t="shared" si="4"/>
        <v>0</v>
      </c>
      <c r="H85" s="270"/>
      <c r="I85" s="270"/>
      <c r="J85" s="270"/>
      <c r="K85" s="270">
        <f t="shared" si="1"/>
        <v>0</v>
      </c>
      <c r="L85" s="270"/>
      <c r="M85" s="270"/>
      <c r="N85" s="270"/>
      <c r="O85" s="270">
        <f t="shared" si="2"/>
        <v>0</v>
      </c>
      <c r="P85" s="270"/>
      <c r="Q85" s="270"/>
      <c r="R85" s="270"/>
      <c r="S85" s="270">
        <f t="shared" si="3"/>
        <v>0</v>
      </c>
      <c r="T85" s="270"/>
      <c r="U85" s="270"/>
      <c r="V85" s="270"/>
    </row>
    <row r="86" spans="2:22" ht="17.25" customHeight="1" outlineLevel="1">
      <c r="B86" s="271">
        <v>10</v>
      </c>
      <c r="C86" s="333"/>
      <c r="D86" s="272"/>
      <c r="E86" s="273"/>
      <c r="F86" s="274">
        <f t="shared" si="0"/>
        <v>0</v>
      </c>
      <c r="G86" s="274">
        <f t="shared" si="4"/>
        <v>0</v>
      </c>
      <c r="H86" s="274"/>
      <c r="I86" s="274"/>
      <c r="J86" s="274"/>
      <c r="K86" s="274">
        <f t="shared" si="1"/>
        <v>0</v>
      </c>
      <c r="L86" s="274"/>
      <c r="M86" s="274"/>
      <c r="N86" s="274"/>
      <c r="O86" s="274">
        <f t="shared" si="2"/>
        <v>0</v>
      </c>
      <c r="P86" s="274"/>
      <c r="Q86" s="274"/>
      <c r="R86" s="274"/>
      <c r="S86" s="274">
        <f t="shared" si="3"/>
        <v>0</v>
      </c>
      <c r="T86" s="274"/>
      <c r="U86" s="274"/>
      <c r="V86" s="274"/>
    </row>
    <row r="87" spans="2:22" s="138" customFormat="1" ht="17.25" customHeight="1">
      <c r="B87" s="139"/>
      <c r="C87" s="330" t="s">
        <v>54</v>
      </c>
      <c r="D87" s="135">
        <f>SUM(D88:D97)</f>
        <v>0</v>
      </c>
      <c r="E87" s="135">
        <f>SUM(E88:E97)</f>
        <v>0</v>
      </c>
      <c r="F87" s="136">
        <f t="shared" si="0"/>
        <v>0</v>
      </c>
      <c r="G87" s="136">
        <f t="shared" si="4"/>
        <v>0</v>
      </c>
      <c r="H87" s="137">
        <f>SUM(H88:H97)</f>
        <v>0</v>
      </c>
      <c r="I87" s="137">
        <f t="shared" ref="I87:J87" si="8">SUM(I88:I97)</f>
        <v>0</v>
      </c>
      <c r="J87" s="137">
        <f t="shared" si="8"/>
        <v>0</v>
      </c>
      <c r="K87" s="136">
        <f t="shared" si="1"/>
        <v>0</v>
      </c>
      <c r="L87" s="137">
        <f t="shared" ref="L87:V87" si="9">SUM(L88:L97)</f>
        <v>0</v>
      </c>
      <c r="M87" s="137">
        <f t="shared" si="9"/>
        <v>0</v>
      </c>
      <c r="N87" s="137">
        <f t="shared" si="9"/>
        <v>0</v>
      </c>
      <c r="O87" s="136">
        <f t="shared" si="2"/>
        <v>0</v>
      </c>
      <c r="P87" s="137">
        <f t="shared" si="9"/>
        <v>0</v>
      </c>
      <c r="Q87" s="137">
        <f t="shared" si="9"/>
        <v>0</v>
      </c>
      <c r="R87" s="137">
        <f t="shared" si="9"/>
        <v>0</v>
      </c>
      <c r="S87" s="136">
        <f t="shared" si="3"/>
        <v>0</v>
      </c>
      <c r="T87" s="137">
        <f t="shared" si="9"/>
        <v>0</v>
      </c>
      <c r="U87" s="137">
        <f t="shared" si="9"/>
        <v>0</v>
      </c>
      <c r="V87" s="137">
        <f t="shared" si="9"/>
        <v>0</v>
      </c>
    </row>
    <row r="88" spans="2:22" ht="17.25" customHeight="1" outlineLevel="1">
      <c r="B88" s="139">
        <v>1</v>
      </c>
      <c r="C88" s="334"/>
      <c r="D88" s="140"/>
      <c r="E88" s="137"/>
      <c r="F88" s="136">
        <f t="shared" si="0"/>
        <v>0</v>
      </c>
      <c r="G88" s="136">
        <f t="shared" si="4"/>
        <v>0</v>
      </c>
      <c r="H88" s="137"/>
      <c r="I88" s="137"/>
      <c r="J88" s="137"/>
      <c r="K88" s="136">
        <f t="shared" si="1"/>
        <v>0</v>
      </c>
      <c r="L88" s="137"/>
      <c r="M88" s="137"/>
      <c r="N88" s="137"/>
      <c r="O88" s="136">
        <f t="shared" si="2"/>
        <v>0</v>
      </c>
      <c r="P88" s="137"/>
      <c r="Q88" s="137"/>
      <c r="R88" s="137"/>
      <c r="S88" s="136">
        <f t="shared" si="3"/>
        <v>0</v>
      </c>
      <c r="T88" s="137"/>
      <c r="U88" s="137"/>
      <c r="V88" s="137"/>
    </row>
    <row r="89" spans="2:22" ht="17.25" customHeight="1" outlineLevel="1">
      <c r="B89" s="139">
        <v>2</v>
      </c>
      <c r="C89" s="334"/>
      <c r="D89" s="140"/>
      <c r="E89" s="137"/>
      <c r="F89" s="136">
        <f t="shared" si="0"/>
        <v>0</v>
      </c>
      <c r="G89" s="136">
        <f t="shared" si="4"/>
        <v>0</v>
      </c>
      <c r="H89" s="137"/>
      <c r="I89" s="137"/>
      <c r="J89" s="137"/>
      <c r="K89" s="136">
        <f t="shared" si="1"/>
        <v>0</v>
      </c>
      <c r="L89" s="137"/>
      <c r="M89" s="137"/>
      <c r="N89" s="137"/>
      <c r="O89" s="136">
        <f t="shared" si="2"/>
        <v>0</v>
      </c>
      <c r="P89" s="137"/>
      <c r="Q89" s="137"/>
      <c r="R89" s="137"/>
      <c r="S89" s="136">
        <f t="shared" si="3"/>
        <v>0</v>
      </c>
      <c r="T89" s="137"/>
      <c r="U89" s="137"/>
      <c r="V89" s="137"/>
    </row>
    <row r="90" spans="2:22" ht="17.25" customHeight="1" outlineLevel="1">
      <c r="B90" s="139">
        <v>3</v>
      </c>
      <c r="C90" s="334"/>
      <c r="D90" s="140"/>
      <c r="E90" s="137"/>
      <c r="F90" s="136">
        <f t="shared" si="0"/>
        <v>0</v>
      </c>
      <c r="G90" s="136">
        <f t="shared" si="4"/>
        <v>0</v>
      </c>
      <c r="H90" s="137"/>
      <c r="I90" s="137"/>
      <c r="J90" s="137"/>
      <c r="K90" s="136">
        <f t="shared" si="1"/>
        <v>0</v>
      </c>
      <c r="L90" s="137"/>
      <c r="M90" s="137"/>
      <c r="N90" s="137"/>
      <c r="O90" s="136">
        <f t="shared" si="2"/>
        <v>0</v>
      </c>
      <c r="P90" s="137"/>
      <c r="Q90" s="137"/>
      <c r="R90" s="137"/>
      <c r="S90" s="136">
        <f t="shared" si="3"/>
        <v>0</v>
      </c>
      <c r="T90" s="137"/>
      <c r="U90" s="137"/>
      <c r="V90" s="137"/>
    </row>
    <row r="91" spans="2:22" ht="17.25" customHeight="1" outlineLevel="1">
      <c r="B91" s="139">
        <v>4</v>
      </c>
      <c r="C91" s="334"/>
      <c r="D91" s="140"/>
      <c r="E91" s="137"/>
      <c r="F91" s="136">
        <f t="shared" si="0"/>
        <v>0</v>
      </c>
      <c r="G91" s="136">
        <f t="shared" si="4"/>
        <v>0</v>
      </c>
      <c r="H91" s="137"/>
      <c r="I91" s="137"/>
      <c r="J91" s="137"/>
      <c r="K91" s="136">
        <f t="shared" si="1"/>
        <v>0</v>
      </c>
      <c r="L91" s="137"/>
      <c r="M91" s="137"/>
      <c r="N91" s="137"/>
      <c r="O91" s="136">
        <f t="shared" si="2"/>
        <v>0</v>
      </c>
      <c r="P91" s="137"/>
      <c r="Q91" s="137"/>
      <c r="R91" s="137"/>
      <c r="S91" s="136">
        <f t="shared" si="3"/>
        <v>0</v>
      </c>
      <c r="T91" s="137"/>
      <c r="U91" s="137"/>
      <c r="V91" s="137"/>
    </row>
    <row r="92" spans="2:22" ht="17.25" customHeight="1" outlineLevel="1">
      <c r="B92" s="139">
        <v>5</v>
      </c>
      <c r="C92" s="334"/>
      <c r="D92" s="140"/>
      <c r="E92" s="137"/>
      <c r="F92" s="136">
        <f t="shared" si="0"/>
        <v>0</v>
      </c>
      <c r="G92" s="136">
        <f t="shared" si="4"/>
        <v>0</v>
      </c>
      <c r="H92" s="137"/>
      <c r="I92" s="137"/>
      <c r="J92" s="137"/>
      <c r="K92" s="136">
        <f t="shared" si="1"/>
        <v>0</v>
      </c>
      <c r="L92" s="137"/>
      <c r="M92" s="137"/>
      <c r="N92" s="137"/>
      <c r="O92" s="136">
        <f t="shared" si="2"/>
        <v>0</v>
      </c>
      <c r="P92" s="137"/>
      <c r="Q92" s="137"/>
      <c r="R92" s="137"/>
      <c r="S92" s="136">
        <f t="shared" si="3"/>
        <v>0</v>
      </c>
      <c r="T92" s="137"/>
      <c r="U92" s="137"/>
      <c r="V92" s="137"/>
    </row>
    <row r="93" spans="2:22" ht="17.25" customHeight="1" outlineLevel="1">
      <c r="B93" s="139">
        <v>6</v>
      </c>
      <c r="C93" s="334"/>
      <c r="D93" s="140"/>
      <c r="E93" s="137"/>
      <c r="F93" s="136">
        <f t="shared" si="0"/>
        <v>0</v>
      </c>
      <c r="G93" s="136">
        <f t="shared" si="4"/>
        <v>0</v>
      </c>
      <c r="H93" s="137"/>
      <c r="I93" s="137"/>
      <c r="J93" s="137"/>
      <c r="K93" s="136">
        <f t="shared" si="1"/>
        <v>0</v>
      </c>
      <c r="L93" s="137"/>
      <c r="M93" s="137"/>
      <c r="N93" s="137"/>
      <c r="O93" s="136">
        <f t="shared" si="2"/>
        <v>0</v>
      </c>
      <c r="P93" s="137"/>
      <c r="Q93" s="137"/>
      <c r="R93" s="137"/>
      <c r="S93" s="136">
        <f t="shared" si="3"/>
        <v>0</v>
      </c>
      <c r="T93" s="137"/>
      <c r="U93" s="137"/>
      <c r="V93" s="137"/>
    </row>
    <row r="94" spans="2:22" ht="17.25" customHeight="1" outlineLevel="1">
      <c r="B94" s="139">
        <v>7</v>
      </c>
      <c r="C94" s="334"/>
      <c r="D94" s="140"/>
      <c r="E94" s="137"/>
      <c r="F94" s="136">
        <f t="shared" si="0"/>
        <v>0</v>
      </c>
      <c r="G94" s="136">
        <f t="shared" si="4"/>
        <v>0</v>
      </c>
      <c r="H94" s="137"/>
      <c r="I94" s="137"/>
      <c r="J94" s="137"/>
      <c r="K94" s="136">
        <f t="shared" si="1"/>
        <v>0</v>
      </c>
      <c r="L94" s="137"/>
      <c r="M94" s="137"/>
      <c r="N94" s="137"/>
      <c r="O94" s="136">
        <f t="shared" si="2"/>
        <v>0</v>
      </c>
      <c r="P94" s="137"/>
      <c r="Q94" s="137"/>
      <c r="R94" s="137"/>
      <c r="S94" s="136">
        <f t="shared" si="3"/>
        <v>0</v>
      </c>
      <c r="T94" s="137"/>
      <c r="U94" s="137"/>
      <c r="V94" s="137"/>
    </row>
    <row r="95" spans="2:22" ht="17.25" customHeight="1" outlineLevel="1">
      <c r="B95" s="139">
        <v>8</v>
      </c>
      <c r="C95" s="334"/>
      <c r="D95" s="140"/>
      <c r="E95" s="137"/>
      <c r="F95" s="136">
        <f t="shared" ref="F95:F126" si="10">G95+K95+O95+S95</f>
        <v>0</v>
      </c>
      <c r="G95" s="136">
        <f t="shared" si="4"/>
        <v>0</v>
      </c>
      <c r="H95" s="137"/>
      <c r="I95" s="137"/>
      <c r="J95" s="137"/>
      <c r="K95" s="136">
        <f t="shared" si="1"/>
        <v>0</v>
      </c>
      <c r="L95" s="137"/>
      <c r="M95" s="137"/>
      <c r="N95" s="137"/>
      <c r="O95" s="136">
        <f t="shared" si="2"/>
        <v>0</v>
      </c>
      <c r="P95" s="137"/>
      <c r="Q95" s="137"/>
      <c r="R95" s="137"/>
      <c r="S95" s="136">
        <f t="shared" si="3"/>
        <v>0</v>
      </c>
      <c r="T95" s="137"/>
      <c r="U95" s="137"/>
      <c r="V95" s="137"/>
    </row>
    <row r="96" spans="2:22" ht="17.25" customHeight="1" outlineLevel="1">
      <c r="B96" s="139">
        <v>9</v>
      </c>
      <c r="C96" s="334"/>
      <c r="D96" s="140"/>
      <c r="E96" s="137"/>
      <c r="F96" s="136">
        <f t="shared" si="10"/>
        <v>0</v>
      </c>
      <c r="G96" s="136">
        <f t="shared" si="4"/>
        <v>0</v>
      </c>
      <c r="H96" s="137"/>
      <c r="I96" s="137"/>
      <c r="J96" s="137"/>
      <c r="K96" s="136">
        <f t="shared" si="1"/>
        <v>0</v>
      </c>
      <c r="L96" s="137"/>
      <c r="M96" s="137"/>
      <c r="N96" s="137"/>
      <c r="O96" s="136">
        <f t="shared" si="2"/>
        <v>0</v>
      </c>
      <c r="P96" s="137"/>
      <c r="Q96" s="137"/>
      <c r="R96" s="137"/>
      <c r="S96" s="136">
        <f t="shared" si="3"/>
        <v>0</v>
      </c>
      <c r="T96" s="137"/>
      <c r="U96" s="137"/>
      <c r="V96" s="137"/>
    </row>
    <row r="97" spans="2:22" ht="17.25" customHeight="1" outlineLevel="1">
      <c r="B97" s="139">
        <v>10</v>
      </c>
      <c r="C97" s="334"/>
      <c r="D97" s="140"/>
      <c r="E97" s="137"/>
      <c r="F97" s="136">
        <f t="shared" si="10"/>
        <v>0</v>
      </c>
      <c r="G97" s="136">
        <f t="shared" si="4"/>
        <v>0</v>
      </c>
      <c r="H97" s="137"/>
      <c r="I97" s="137"/>
      <c r="J97" s="137"/>
      <c r="K97" s="136">
        <f t="shared" si="1"/>
        <v>0</v>
      </c>
      <c r="L97" s="137"/>
      <c r="M97" s="137"/>
      <c r="N97" s="137"/>
      <c r="O97" s="136">
        <f t="shared" si="2"/>
        <v>0</v>
      </c>
      <c r="P97" s="137"/>
      <c r="Q97" s="137"/>
      <c r="R97" s="137"/>
      <c r="S97" s="136">
        <f t="shared" si="3"/>
        <v>0</v>
      </c>
      <c r="T97" s="137"/>
      <c r="U97" s="137"/>
      <c r="V97" s="137"/>
    </row>
    <row r="98" spans="2:22" ht="17.25" customHeight="1">
      <c r="B98" s="141" t="s">
        <v>75</v>
      </c>
      <c r="C98" s="329" t="s">
        <v>55</v>
      </c>
      <c r="D98" s="133">
        <f>SUM(D99:D108)</f>
        <v>0</v>
      </c>
      <c r="E98" s="133">
        <f>SUM(E99:E108)</f>
        <v>0</v>
      </c>
      <c r="F98" s="435">
        <f t="shared" si="10"/>
        <v>0</v>
      </c>
      <c r="G98" s="131">
        <f>H98+I98+J98</f>
        <v>0</v>
      </c>
      <c r="H98" s="131">
        <f>SUM(H99:H108)</f>
        <v>0</v>
      </c>
      <c r="I98" s="131">
        <f t="shared" ref="I98:V98" si="11">SUM(I99:I108)</f>
        <v>0</v>
      </c>
      <c r="J98" s="131">
        <f t="shared" si="11"/>
        <v>0</v>
      </c>
      <c r="K98" s="131">
        <f t="shared" si="1"/>
        <v>0</v>
      </c>
      <c r="L98" s="131">
        <f t="shared" si="11"/>
        <v>0</v>
      </c>
      <c r="M98" s="131">
        <f t="shared" si="11"/>
        <v>0</v>
      </c>
      <c r="N98" s="131">
        <f t="shared" si="11"/>
        <v>0</v>
      </c>
      <c r="O98" s="131">
        <f t="shared" si="2"/>
        <v>0</v>
      </c>
      <c r="P98" s="131">
        <f t="shared" si="11"/>
        <v>0</v>
      </c>
      <c r="Q98" s="131">
        <f t="shared" si="11"/>
        <v>0</v>
      </c>
      <c r="R98" s="131">
        <f t="shared" si="11"/>
        <v>0</v>
      </c>
      <c r="S98" s="131">
        <f t="shared" si="3"/>
        <v>0</v>
      </c>
      <c r="T98" s="131">
        <f t="shared" si="11"/>
        <v>0</v>
      </c>
      <c r="U98" s="131">
        <f t="shared" si="11"/>
        <v>0</v>
      </c>
      <c r="V98" s="131">
        <f t="shared" si="11"/>
        <v>0</v>
      </c>
    </row>
    <row r="99" spans="2:22" ht="17.25" customHeight="1" outlineLevel="1">
      <c r="B99" s="141">
        <v>1</v>
      </c>
      <c r="C99" s="334"/>
      <c r="D99" s="140"/>
      <c r="E99" s="137"/>
      <c r="F99" s="136">
        <f t="shared" si="10"/>
        <v>0</v>
      </c>
      <c r="G99" s="142">
        <f>H99+I99+J99</f>
        <v>0</v>
      </c>
      <c r="H99" s="136"/>
      <c r="I99" s="136"/>
      <c r="J99" s="136"/>
      <c r="K99" s="142">
        <f t="shared" si="1"/>
        <v>0</v>
      </c>
      <c r="L99" s="136"/>
      <c r="M99" s="136"/>
      <c r="N99" s="136"/>
      <c r="O99" s="142">
        <f t="shared" si="2"/>
        <v>0</v>
      </c>
      <c r="P99" s="142"/>
      <c r="Q99" s="136"/>
      <c r="R99" s="136"/>
      <c r="S99" s="142">
        <f t="shared" si="3"/>
        <v>0</v>
      </c>
      <c r="T99" s="136"/>
      <c r="U99" s="136"/>
      <c r="V99" s="136"/>
    </row>
    <row r="100" spans="2:22" ht="17.25" customHeight="1" outlineLevel="1">
      <c r="B100" s="141">
        <v>2</v>
      </c>
      <c r="C100" s="334"/>
      <c r="D100" s="140"/>
      <c r="E100" s="137"/>
      <c r="F100" s="136">
        <f t="shared" si="10"/>
        <v>0</v>
      </c>
      <c r="G100" s="142">
        <f t="shared" si="4"/>
        <v>0</v>
      </c>
      <c r="H100" s="136"/>
      <c r="I100" s="136"/>
      <c r="J100" s="136"/>
      <c r="K100" s="142">
        <f t="shared" si="1"/>
        <v>0</v>
      </c>
      <c r="L100" s="136"/>
      <c r="M100" s="136"/>
      <c r="N100" s="136"/>
      <c r="O100" s="142">
        <f t="shared" si="2"/>
        <v>0</v>
      </c>
      <c r="P100" s="142"/>
      <c r="Q100" s="136"/>
      <c r="R100" s="136"/>
      <c r="S100" s="142">
        <f t="shared" si="3"/>
        <v>0</v>
      </c>
      <c r="T100" s="136"/>
      <c r="U100" s="136"/>
      <c r="V100" s="136"/>
    </row>
    <row r="101" spans="2:22" ht="17.25" customHeight="1" outlineLevel="1">
      <c r="B101" s="141">
        <v>3</v>
      </c>
      <c r="C101" s="334"/>
      <c r="D101" s="140"/>
      <c r="E101" s="137"/>
      <c r="F101" s="136">
        <f t="shared" si="10"/>
        <v>0</v>
      </c>
      <c r="G101" s="142">
        <f t="shared" si="4"/>
        <v>0</v>
      </c>
      <c r="H101" s="136"/>
      <c r="I101" s="136"/>
      <c r="J101" s="136"/>
      <c r="K101" s="142">
        <f t="shared" si="1"/>
        <v>0</v>
      </c>
      <c r="L101" s="136"/>
      <c r="M101" s="136"/>
      <c r="N101" s="136"/>
      <c r="O101" s="142">
        <f t="shared" si="2"/>
        <v>0</v>
      </c>
      <c r="P101" s="142"/>
      <c r="Q101" s="136"/>
      <c r="R101" s="136"/>
      <c r="S101" s="142">
        <f t="shared" si="3"/>
        <v>0</v>
      </c>
      <c r="T101" s="136"/>
      <c r="U101" s="136"/>
      <c r="V101" s="136"/>
    </row>
    <row r="102" spans="2:22" ht="17.25" customHeight="1" outlineLevel="1">
      <c r="B102" s="141">
        <v>4</v>
      </c>
      <c r="C102" s="334"/>
      <c r="D102" s="140"/>
      <c r="E102" s="137"/>
      <c r="F102" s="136">
        <f t="shared" si="10"/>
        <v>0</v>
      </c>
      <c r="G102" s="142">
        <f t="shared" si="4"/>
        <v>0</v>
      </c>
      <c r="H102" s="136"/>
      <c r="I102" s="136"/>
      <c r="J102" s="136"/>
      <c r="K102" s="142">
        <f t="shared" si="1"/>
        <v>0</v>
      </c>
      <c r="L102" s="136"/>
      <c r="M102" s="136"/>
      <c r="N102" s="136"/>
      <c r="O102" s="142">
        <f t="shared" si="2"/>
        <v>0</v>
      </c>
      <c r="P102" s="142"/>
      <c r="Q102" s="136"/>
      <c r="R102" s="136"/>
      <c r="S102" s="142">
        <f t="shared" si="3"/>
        <v>0</v>
      </c>
      <c r="T102" s="136"/>
      <c r="U102" s="136"/>
      <c r="V102" s="136"/>
    </row>
    <row r="103" spans="2:22" ht="17.25" customHeight="1" outlineLevel="1">
      <c r="B103" s="141">
        <v>5</v>
      </c>
      <c r="C103" s="334"/>
      <c r="D103" s="140"/>
      <c r="E103" s="137"/>
      <c r="F103" s="136">
        <f t="shared" si="10"/>
        <v>0</v>
      </c>
      <c r="G103" s="142">
        <f t="shared" si="4"/>
        <v>0</v>
      </c>
      <c r="H103" s="136"/>
      <c r="I103" s="136"/>
      <c r="J103" s="136"/>
      <c r="K103" s="142">
        <f t="shared" si="1"/>
        <v>0</v>
      </c>
      <c r="L103" s="136"/>
      <c r="M103" s="136"/>
      <c r="N103" s="136"/>
      <c r="O103" s="142">
        <f t="shared" si="2"/>
        <v>0</v>
      </c>
      <c r="P103" s="142"/>
      <c r="Q103" s="136"/>
      <c r="R103" s="136"/>
      <c r="S103" s="142">
        <f t="shared" si="3"/>
        <v>0</v>
      </c>
      <c r="T103" s="136"/>
      <c r="U103" s="136"/>
      <c r="V103" s="136"/>
    </row>
    <row r="104" spans="2:22" ht="17.25" customHeight="1" outlineLevel="1">
      <c r="B104" s="141">
        <v>6</v>
      </c>
      <c r="C104" s="334"/>
      <c r="D104" s="140"/>
      <c r="E104" s="137"/>
      <c r="F104" s="136">
        <f t="shared" si="10"/>
        <v>0</v>
      </c>
      <c r="G104" s="142">
        <f t="shared" si="4"/>
        <v>0</v>
      </c>
      <c r="H104" s="136"/>
      <c r="I104" s="136"/>
      <c r="J104" s="136"/>
      <c r="K104" s="142">
        <f t="shared" si="1"/>
        <v>0</v>
      </c>
      <c r="L104" s="136"/>
      <c r="M104" s="136"/>
      <c r="N104" s="136"/>
      <c r="O104" s="142">
        <f t="shared" si="2"/>
        <v>0</v>
      </c>
      <c r="P104" s="142"/>
      <c r="Q104" s="136"/>
      <c r="R104" s="136"/>
      <c r="S104" s="142">
        <f t="shared" si="3"/>
        <v>0</v>
      </c>
      <c r="T104" s="136"/>
      <c r="U104" s="136"/>
      <c r="V104" s="136"/>
    </row>
    <row r="105" spans="2:22" ht="17.25" customHeight="1" outlineLevel="1">
      <c r="B105" s="141">
        <v>7</v>
      </c>
      <c r="C105" s="334"/>
      <c r="D105" s="140"/>
      <c r="E105" s="137"/>
      <c r="F105" s="136">
        <f t="shared" si="10"/>
        <v>0</v>
      </c>
      <c r="G105" s="142">
        <f t="shared" si="4"/>
        <v>0</v>
      </c>
      <c r="H105" s="136"/>
      <c r="I105" s="136"/>
      <c r="J105" s="136"/>
      <c r="K105" s="142">
        <f t="shared" si="1"/>
        <v>0</v>
      </c>
      <c r="L105" s="136"/>
      <c r="M105" s="136"/>
      <c r="N105" s="136"/>
      <c r="O105" s="142">
        <f t="shared" si="2"/>
        <v>0</v>
      </c>
      <c r="P105" s="142"/>
      <c r="Q105" s="136"/>
      <c r="R105" s="136"/>
      <c r="S105" s="142">
        <f t="shared" si="3"/>
        <v>0</v>
      </c>
      <c r="T105" s="136"/>
      <c r="U105" s="136"/>
      <c r="V105" s="136"/>
    </row>
    <row r="106" spans="2:22" ht="17.25" customHeight="1" outlineLevel="1">
      <c r="B106" s="141">
        <v>8</v>
      </c>
      <c r="C106" s="334"/>
      <c r="D106" s="140"/>
      <c r="E106" s="137"/>
      <c r="F106" s="136">
        <f t="shared" si="10"/>
        <v>0</v>
      </c>
      <c r="G106" s="142">
        <f t="shared" si="4"/>
        <v>0</v>
      </c>
      <c r="H106" s="136"/>
      <c r="I106" s="136"/>
      <c r="J106" s="136"/>
      <c r="K106" s="142">
        <f t="shared" si="1"/>
        <v>0</v>
      </c>
      <c r="L106" s="136"/>
      <c r="M106" s="136"/>
      <c r="N106" s="136"/>
      <c r="O106" s="142">
        <f t="shared" si="2"/>
        <v>0</v>
      </c>
      <c r="P106" s="142"/>
      <c r="Q106" s="136"/>
      <c r="R106" s="136"/>
      <c r="S106" s="142">
        <f t="shared" si="3"/>
        <v>0</v>
      </c>
      <c r="T106" s="136"/>
      <c r="U106" s="136"/>
      <c r="V106" s="136"/>
    </row>
    <row r="107" spans="2:22" ht="17.25" customHeight="1" outlineLevel="1">
      <c r="B107" s="141">
        <v>9</v>
      </c>
      <c r="C107" s="334"/>
      <c r="D107" s="140"/>
      <c r="E107" s="137"/>
      <c r="F107" s="136">
        <f t="shared" si="10"/>
        <v>0</v>
      </c>
      <c r="G107" s="142">
        <f t="shared" si="4"/>
        <v>0</v>
      </c>
      <c r="H107" s="136"/>
      <c r="I107" s="136"/>
      <c r="J107" s="136"/>
      <c r="K107" s="142">
        <f t="shared" si="1"/>
        <v>0</v>
      </c>
      <c r="L107" s="136"/>
      <c r="M107" s="136"/>
      <c r="N107" s="136"/>
      <c r="O107" s="142">
        <f t="shared" si="2"/>
        <v>0</v>
      </c>
      <c r="P107" s="142"/>
      <c r="Q107" s="136"/>
      <c r="R107" s="136"/>
      <c r="S107" s="142">
        <f t="shared" si="3"/>
        <v>0</v>
      </c>
      <c r="T107" s="136"/>
      <c r="U107" s="136"/>
      <c r="V107" s="136"/>
    </row>
    <row r="108" spans="2:22" ht="17.25" customHeight="1" outlineLevel="1">
      <c r="B108" s="141">
        <v>10</v>
      </c>
      <c r="C108" s="334"/>
      <c r="D108" s="140"/>
      <c r="E108" s="137"/>
      <c r="F108" s="136">
        <f t="shared" si="10"/>
        <v>0</v>
      </c>
      <c r="G108" s="142">
        <f t="shared" si="4"/>
        <v>0</v>
      </c>
      <c r="H108" s="136"/>
      <c r="I108" s="136"/>
      <c r="J108" s="136"/>
      <c r="K108" s="142">
        <f t="shared" si="1"/>
        <v>0</v>
      </c>
      <c r="L108" s="136"/>
      <c r="M108" s="136"/>
      <c r="N108" s="136"/>
      <c r="O108" s="142">
        <f t="shared" si="2"/>
        <v>0</v>
      </c>
      <c r="P108" s="142"/>
      <c r="Q108" s="136"/>
      <c r="R108" s="136"/>
      <c r="S108" s="142">
        <f t="shared" si="3"/>
        <v>0</v>
      </c>
      <c r="T108" s="136"/>
      <c r="U108" s="136"/>
      <c r="V108" s="136"/>
    </row>
    <row r="109" spans="2:22" ht="27.75" customHeight="1">
      <c r="B109" s="141" t="s">
        <v>76</v>
      </c>
      <c r="C109" s="329" t="s">
        <v>56</v>
      </c>
      <c r="D109" s="133">
        <f>SUM(D110:D119)</f>
        <v>0</v>
      </c>
      <c r="E109" s="133">
        <f>SUM(E110:E119)</f>
        <v>0</v>
      </c>
      <c r="F109" s="435">
        <f t="shared" si="10"/>
        <v>0</v>
      </c>
      <c r="G109" s="131">
        <f t="shared" si="4"/>
        <v>0</v>
      </c>
      <c r="H109" s="131">
        <f>SUM(H110:H119)</f>
        <v>0</v>
      </c>
      <c r="I109" s="131">
        <f t="shared" ref="I109:V109" si="12">SUM(I110:I119)</f>
        <v>0</v>
      </c>
      <c r="J109" s="131">
        <f t="shared" si="12"/>
        <v>0</v>
      </c>
      <c r="K109" s="131">
        <f t="shared" si="1"/>
        <v>0</v>
      </c>
      <c r="L109" s="131">
        <f>SUM(L110:L119)</f>
        <v>0</v>
      </c>
      <c r="M109" s="131">
        <f t="shared" si="12"/>
        <v>0</v>
      </c>
      <c r="N109" s="131">
        <f t="shared" si="12"/>
        <v>0</v>
      </c>
      <c r="O109" s="131">
        <f t="shared" si="2"/>
        <v>0</v>
      </c>
      <c r="P109" s="131">
        <f t="shared" si="12"/>
        <v>0</v>
      </c>
      <c r="Q109" s="131">
        <f t="shared" si="12"/>
        <v>0</v>
      </c>
      <c r="R109" s="131">
        <f t="shared" si="12"/>
        <v>0</v>
      </c>
      <c r="S109" s="131">
        <f t="shared" si="3"/>
        <v>0</v>
      </c>
      <c r="T109" s="131">
        <f t="shared" si="12"/>
        <v>0</v>
      </c>
      <c r="U109" s="131">
        <f t="shared" si="12"/>
        <v>0</v>
      </c>
      <c r="V109" s="131">
        <f t="shared" si="12"/>
        <v>0</v>
      </c>
    </row>
    <row r="110" spans="2:22" ht="17.25" customHeight="1" outlineLevel="1">
      <c r="B110" s="141">
        <v>1</v>
      </c>
      <c r="C110" s="334"/>
      <c r="D110" s="140"/>
      <c r="E110" s="137"/>
      <c r="F110" s="136">
        <f t="shared" si="10"/>
        <v>0</v>
      </c>
      <c r="G110" s="142">
        <f t="shared" si="4"/>
        <v>0</v>
      </c>
      <c r="H110" s="136"/>
      <c r="I110" s="136"/>
      <c r="J110" s="136"/>
      <c r="K110" s="142">
        <f t="shared" si="1"/>
        <v>0</v>
      </c>
      <c r="L110" s="136"/>
      <c r="M110" s="136"/>
      <c r="N110" s="136"/>
      <c r="O110" s="142">
        <f t="shared" si="2"/>
        <v>0</v>
      </c>
      <c r="P110" s="136"/>
      <c r="Q110" s="136"/>
      <c r="R110" s="136"/>
      <c r="S110" s="142">
        <f t="shared" si="3"/>
        <v>0</v>
      </c>
      <c r="T110" s="136"/>
      <c r="U110" s="136"/>
      <c r="V110" s="136"/>
    </row>
    <row r="111" spans="2:22" ht="17.25" customHeight="1" outlineLevel="1">
      <c r="B111" s="141">
        <v>2</v>
      </c>
      <c r="C111" s="334"/>
      <c r="D111" s="140"/>
      <c r="E111" s="137"/>
      <c r="F111" s="136">
        <f t="shared" si="10"/>
        <v>0</v>
      </c>
      <c r="G111" s="142">
        <f t="shared" si="4"/>
        <v>0</v>
      </c>
      <c r="H111" s="136"/>
      <c r="I111" s="136"/>
      <c r="J111" s="136"/>
      <c r="K111" s="142">
        <f t="shared" si="1"/>
        <v>0</v>
      </c>
      <c r="L111" s="136"/>
      <c r="M111" s="136"/>
      <c r="N111" s="136"/>
      <c r="O111" s="142">
        <f t="shared" si="2"/>
        <v>0</v>
      </c>
      <c r="P111" s="136"/>
      <c r="Q111" s="136"/>
      <c r="R111" s="136"/>
      <c r="S111" s="142">
        <f t="shared" si="3"/>
        <v>0</v>
      </c>
      <c r="T111" s="136"/>
      <c r="U111" s="136"/>
      <c r="V111" s="136"/>
    </row>
    <row r="112" spans="2:22" ht="17.25" customHeight="1" outlineLevel="1">
      <c r="B112" s="141">
        <v>3</v>
      </c>
      <c r="C112" s="334"/>
      <c r="D112" s="140"/>
      <c r="E112" s="137"/>
      <c r="F112" s="136">
        <f t="shared" si="10"/>
        <v>0</v>
      </c>
      <c r="G112" s="142">
        <f t="shared" si="4"/>
        <v>0</v>
      </c>
      <c r="H112" s="136"/>
      <c r="I112" s="136"/>
      <c r="J112" s="136"/>
      <c r="K112" s="142">
        <f t="shared" si="1"/>
        <v>0</v>
      </c>
      <c r="L112" s="136"/>
      <c r="M112" s="136"/>
      <c r="N112" s="136"/>
      <c r="O112" s="142">
        <f t="shared" si="2"/>
        <v>0</v>
      </c>
      <c r="P112" s="136"/>
      <c r="Q112" s="136"/>
      <c r="R112" s="136"/>
      <c r="S112" s="142">
        <f t="shared" si="3"/>
        <v>0</v>
      </c>
      <c r="T112" s="136"/>
      <c r="U112" s="136"/>
      <c r="V112" s="136"/>
    </row>
    <row r="113" spans="2:22" ht="17.25" customHeight="1" outlineLevel="1">
      <c r="B113" s="141">
        <v>4</v>
      </c>
      <c r="C113" s="334"/>
      <c r="D113" s="140"/>
      <c r="E113" s="137"/>
      <c r="F113" s="136">
        <f t="shared" si="10"/>
        <v>0</v>
      </c>
      <c r="G113" s="142">
        <f t="shared" si="4"/>
        <v>0</v>
      </c>
      <c r="H113" s="136"/>
      <c r="I113" s="136"/>
      <c r="J113" s="136"/>
      <c r="K113" s="142">
        <f t="shared" si="1"/>
        <v>0</v>
      </c>
      <c r="L113" s="136"/>
      <c r="M113" s="136"/>
      <c r="N113" s="136"/>
      <c r="O113" s="142">
        <f t="shared" si="2"/>
        <v>0</v>
      </c>
      <c r="P113" s="136"/>
      <c r="Q113" s="136"/>
      <c r="R113" s="136"/>
      <c r="S113" s="142">
        <f t="shared" si="3"/>
        <v>0</v>
      </c>
      <c r="T113" s="136"/>
      <c r="U113" s="136"/>
      <c r="V113" s="136"/>
    </row>
    <row r="114" spans="2:22" ht="17.25" customHeight="1" outlineLevel="1">
      <c r="B114" s="141">
        <v>5</v>
      </c>
      <c r="C114" s="334"/>
      <c r="D114" s="140"/>
      <c r="E114" s="137"/>
      <c r="F114" s="136">
        <f t="shared" si="10"/>
        <v>0</v>
      </c>
      <c r="G114" s="142">
        <f t="shared" si="4"/>
        <v>0</v>
      </c>
      <c r="H114" s="136"/>
      <c r="I114" s="136"/>
      <c r="J114" s="136"/>
      <c r="K114" s="142">
        <f t="shared" si="1"/>
        <v>0</v>
      </c>
      <c r="L114" s="136"/>
      <c r="M114" s="136"/>
      <c r="N114" s="136"/>
      <c r="O114" s="142">
        <f t="shared" si="2"/>
        <v>0</v>
      </c>
      <c r="P114" s="136"/>
      <c r="Q114" s="136"/>
      <c r="R114" s="136"/>
      <c r="S114" s="142">
        <f t="shared" si="3"/>
        <v>0</v>
      </c>
      <c r="T114" s="136"/>
      <c r="U114" s="136"/>
      <c r="V114" s="136"/>
    </row>
    <row r="115" spans="2:22" ht="17.25" customHeight="1" outlineLevel="1">
      <c r="B115" s="141">
        <v>6</v>
      </c>
      <c r="C115" s="334"/>
      <c r="D115" s="140"/>
      <c r="E115" s="137"/>
      <c r="F115" s="136">
        <f t="shared" si="10"/>
        <v>0</v>
      </c>
      <c r="G115" s="142">
        <f t="shared" si="4"/>
        <v>0</v>
      </c>
      <c r="H115" s="136"/>
      <c r="I115" s="136"/>
      <c r="J115" s="136"/>
      <c r="K115" s="142">
        <f t="shared" si="1"/>
        <v>0</v>
      </c>
      <c r="L115" s="136"/>
      <c r="M115" s="136"/>
      <c r="N115" s="136"/>
      <c r="O115" s="142">
        <f t="shared" si="2"/>
        <v>0</v>
      </c>
      <c r="P115" s="136"/>
      <c r="Q115" s="136"/>
      <c r="R115" s="136"/>
      <c r="S115" s="142">
        <f t="shared" si="3"/>
        <v>0</v>
      </c>
      <c r="T115" s="136"/>
      <c r="U115" s="136"/>
      <c r="V115" s="136"/>
    </row>
    <row r="116" spans="2:22" ht="17.25" customHeight="1" outlineLevel="1">
      <c r="B116" s="141">
        <v>7</v>
      </c>
      <c r="C116" s="334"/>
      <c r="D116" s="140"/>
      <c r="E116" s="137"/>
      <c r="F116" s="136">
        <f t="shared" si="10"/>
        <v>0</v>
      </c>
      <c r="G116" s="142">
        <f t="shared" si="4"/>
        <v>0</v>
      </c>
      <c r="H116" s="136"/>
      <c r="I116" s="136"/>
      <c r="J116" s="136"/>
      <c r="K116" s="142">
        <f t="shared" si="1"/>
        <v>0</v>
      </c>
      <c r="L116" s="136"/>
      <c r="M116" s="136"/>
      <c r="N116" s="136"/>
      <c r="O116" s="142">
        <f t="shared" si="2"/>
        <v>0</v>
      </c>
      <c r="P116" s="136"/>
      <c r="Q116" s="136"/>
      <c r="R116" s="136"/>
      <c r="S116" s="142">
        <f t="shared" si="3"/>
        <v>0</v>
      </c>
      <c r="T116" s="136"/>
      <c r="U116" s="136"/>
      <c r="V116" s="136"/>
    </row>
    <row r="117" spans="2:22" ht="17.25" customHeight="1" outlineLevel="1">
      <c r="B117" s="141">
        <v>8</v>
      </c>
      <c r="C117" s="334"/>
      <c r="D117" s="140"/>
      <c r="E117" s="137"/>
      <c r="F117" s="136">
        <f t="shared" si="10"/>
        <v>0</v>
      </c>
      <c r="G117" s="142">
        <f t="shared" si="4"/>
        <v>0</v>
      </c>
      <c r="H117" s="136"/>
      <c r="I117" s="136"/>
      <c r="J117" s="136"/>
      <c r="K117" s="142">
        <f t="shared" si="1"/>
        <v>0</v>
      </c>
      <c r="L117" s="136"/>
      <c r="M117" s="136"/>
      <c r="N117" s="136"/>
      <c r="O117" s="142">
        <f t="shared" si="2"/>
        <v>0</v>
      </c>
      <c r="P117" s="136"/>
      <c r="Q117" s="136"/>
      <c r="R117" s="136"/>
      <c r="S117" s="142">
        <f t="shared" si="3"/>
        <v>0</v>
      </c>
      <c r="T117" s="136"/>
      <c r="U117" s="136"/>
      <c r="V117" s="136"/>
    </row>
    <row r="118" spans="2:22" ht="17.25" customHeight="1" outlineLevel="1">
      <c r="B118" s="141">
        <v>9</v>
      </c>
      <c r="C118" s="334"/>
      <c r="D118" s="140"/>
      <c r="E118" s="137"/>
      <c r="F118" s="136">
        <f t="shared" si="10"/>
        <v>0</v>
      </c>
      <c r="G118" s="142">
        <f t="shared" si="4"/>
        <v>0</v>
      </c>
      <c r="H118" s="136"/>
      <c r="I118" s="136"/>
      <c r="J118" s="136"/>
      <c r="K118" s="142">
        <f t="shared" si="1"/>
        <v>0</v>
      </c>
      <c r="L118" s="136"/>
      <c r="M118" s="136"/>
      <c r="N118" s="136"/>
      <c r="O118" s="142">
        <f t="shared" si="2"/>
        <v>0</v>
      </c>
      <c r="P118" s="136"/>
      <c r="Q118" s="136"/>
      <c r="R118" s="136"/>
      <c r="S118" s="142">
        <f t="shared" si="3"/>
        <v>0</v>
      </c>
      <c r="T118" s="136"/>
      <c r="U118" s="136"/>
      <c r="V118" s="136"/>
    </row>
    <row r="119" spans="2:22" ht="17.25" customHeight="1" outlineLevel="1">
      <c r="B119" s="141">
        <v>10</v>
      </c>
      <c r="C119" s="334"/>
      <c r="D119" s="140"/>
      <c r="E119" s="137"/>
      <c r="F119" s="136">
        <f t="shared" si="10"/>
        <v>0</v>
      </c>
      <c r="G119" s="142">
        <f t="shared" si="4"/>
        <v>0</v>
      </c>
      <c r="H119" s="136"/>
      <c r="I119" s="136"/>
      <c r="J119" s="136"/>
      <c r="K119" s="142">
        <f t="shared" si="1"/>
        <v>0</v>
      </c>
      <c r="L119" s="136"/>
      <c r="M119" s="136"/>
      <c r="N119" s="136"/>
      <c r="O119" s="142">
        <f t="shared" si="2"/>
        <v>0</v>
      </c>
      <c r="P119" s="136"/>
      <c r="Q119" s="136"/>
      <c r="R119" s="136"/>
      <c r="S119" s="142">
        <f t="shared" si="3"/>
        <v>0</v>
      </c>
      <c r="T119" s="136"/>
      <c r="U119" s="136"/>
      <c r="V119" s="136"/>
    </row>
    <row r="120" spans="2:22" ht="17.25" customHeight="1">
      <c r="B120" s="141" t="s">
        <v>77</v>
      </c>
      <c r="C120" s="329" t="s">
        <v>57</v>
      </c>
      <c r="D120" s="133">
        <f>SUM(D121:D130)</f>
        <v>0</v>
      </c>
      <c r="E120" s="133">
        <f>SUM(E121:E130)</f>
        <v>0</v>
      </c>
      <c r="F120" s="435">
        <f t="shared" si="10"/>
        <v>0</v>
      </c>
      <c r="G120" s="131">
        <f>H120+I120+J120</f>
        <v>0</v>
      </c>
      <c r="H120" s="131">
        <f>SUM(H121:H130)</f>
        <v>0</v>
      </c>
      <c r="I120" s="131">
        <f t="shared" ref="I120:V120" si="13">SUM(I121:I130)</f>
        <v>0</v>
      </c>
      <c r="J120" s="131">
        <f t="shared" si="13"/>
        <v>0</v>
      </c>
      <c r="K120" s="131">
        <f t="shared" si="1"/>
        <v>0</v>
      </c>
      <c r="L120" s="131">
        <f t="shared" si="13"/>
        <v>0</v>
      </c>
      <c r="M120" s="131">
        <f t="shared" si="13"/>
        <v>0</v>
      </c>
      <c r="N120" s="131">
        <f t="shared" si="13"/>
        <v>0</v>
      </c>
      <c r="O120" s="131">
        <f t="shared" si="2"/>
        <v>0</v>
      </c>
      <c r="P120" s="131">
        <f t="shared" si="13"/>
        <v>0</v>
      </c>
      <c r="Q120" s="131">
        <f t="shared" si="13"/>
        <v>0</v>
      </c>
      <c r="R120" s="131">
        <f t="shared" si="13"/>
        <v>0</v>
      </c>
      <c r="S120" s="131">
        <f t="shared" si="3"/>
        <v>0</v>
      </c>
      <c r="T120" s="131">
        <f t="shared" si="13"/>
        <v>0</v>
      </c>
      <c r="U120" s="131">
        <f t="shared" si="13"/>
        <v>0</v>
      </c>
      <c r="V120" s="131">
        <f t="shared" si="13"/>
        <v>0</v>
      </c>
    </row>
    <row r="121" spans="2:22" ht="17.25" customHeight="1" outlineLevel="1">
      <c r="B121" s="139">
        <v>1</v>
      </c>
      <c r="C121" s="334"/>
      <c r="D121" s="140"/>
      <c r="E121" s="137"/>
      <c r="F121" s="136">
        <f t="shared" si="10"/>
        <v>0</v>
      </c>
      <c r="G121" s="142">
        <f t="shared" ref="G121:G130" si="14">H121+I121+J121</f>
        <v>0</v>
      </c>
      <c r="H121" s="136"/>
      <c r="I121" s="136"/>
      <c r="J121" s="136"/>
      <c r="K121" s="142">
        <f t="shared" si="1"/>
        <v>0</v>
      </c>
      <c r="L121" s="136"/>
      <c r="M121" s="136"/>
      <c r="N121" s="136"/>
      <c r="O121" s="142">
        <f t="shared" si="2"/>
        <v>0</v>
      </c>
      <c r="P121" s="136"/>
      <c r="Q121" s="136"/>
      <c r="R121" s="136"/>
      <c r="S121" s="142">
        <f t="shared" si="3"/>
        <v>0</v>
      </c>
      <c r="T121" s="136"/>
      <c r="U121" s="136"/>
      <c r="V121" s="136"/>
    </row>
    <row r="122" spans="2:22" ht="17.25" customHeight="1" outlineLevel="1">
      <c r="B122" s="139">
        <v>2</v>
      </c>
      <c r="C122" s="334"/>
      <c r="D122" s="140"/>
      <c r="E122" s="137"/>
      <c r="F122" s="136">
        <f t="shared" si="10"/>
        <v>0</v>
      </c>
      <c r="G122" s="142">
        <f t="shared" si="14"/>
        <v>0</v>
      </c>
      <c r="H122" s="136"/>
      <c r="I122" s="136"/>
      <c r="J122" s="136"/>
      <c r="K122" s="142">
        <f t="shared" si="1"/>
        <v>0</v>
      </c>
      <c r="L122" s="136"/>
      <c r="M122" s="136"/>
      <c r="N122" s="136"/>
      <c r="O122" s="142">
        <f t="shared" si="2"/>
        <v>0</v>
      </c>
      <c r="P122" s="136"/>
      <c r="Q122" s="136"/>
      <c r="R122" s="136"/>
      <c r="S122" s="142">
        <f t="shared" si="3"/>
        <v>0</v>
      </c>
      <c r="T122" s="136"/>
      <c r="U122" s="136"/>
      <c r="V122" s="136"/>
    </row>
    <row r="123" spans="2:22" ht="17.25" customHeight="1" outlineLevel="1">
      <c r="B123" s="139">
        <v>3</v>
      </c>
      <c r="C123" s="334"/>
      <c r="D123" s="140"/>
      <c r="E123" s="137"/>
      <c r="F123" s="136">
        <f t="shared" si="10"/>
        <v>0</v>
      </c>
      <c r="G123" s="142">
        <f t="shared" si="14"/>
        <v>0</v>
      </c>
      <c r="H123" s="136"/>
      <c r="I123" s="136"/>
      <c r="J123" s="136"/>
      <c r="K123" s="142">
        <f t="shared" si="1"/>
        <v>0</v>
      </c>
      <c r="L123" s="136"/>
      <c r="M123" s="136"/>
      <c r="N123" s="136"/>
      <c r="O123" s="142">
        <f t="shared" si="2"/>
        <v>0</v>
      </c>
      <c r="P123" s="136"/>
      <c r="Q123" s="136"/>
      <c r="R123" s="136"/>
      <c r="S123" s="142">
        <f t="shared" si="3"/>
        <v>0</v>
      </c>
      <c r="T123" s="136"/>
      <c r="U123" s="136"/>
      <c r="V123" s="136"/>
    </row>
    <row r="124" spans="2:22" ht="17.25" customHeight="1" outlineLevel="1">
      <c r="B124" s="139">
        <v>4</v>
      </c>
      <c r="C124" s="334"/>
      <c r="D124" s="140"/>
      <c r="E124" s="137"/>
      <c r="F124" s="136">
        <f t="shared" si="10"/>
        <v>0</v>
      </c>
      <c r="G124" s="142">
        <f t="shared" si="14"/>
        <v>0</v>
      </c>
      <c r="H124" s="136"/>
      <c r="I124" s="136"/>
      <c r="J124" s="136"/>
      <c r="K124" s="142">
        <f t="shared" si="1"/>
        <v>0</v>
      </c>
      <c r="L124" s="136"/>
      <c r="M124" s="136"/>
      <c r="N124" s="136"/>
      <c r="O124" s="142">
        <f t="shared" si="2"/>
        <v>0</v>
      </c>
      <c r="P124" s="136"/>
      <c r="Q124" s="136"/>
      <c r="R124" s="136"/>
      <c r="S124" s="142">
        <f t="shared" si="3"/>
        <v>0</v>
      </c>
      <c r="T124" s="136"/>
      <c r="U124" s="136"/>
      <c r="V124" s="136"/>
    </row>
    <row r="125" spans="2:22" ht="17.25" customHeight="1" outlineLevel="1">
      <c r="B125" s="139">
        <v>5</v>
      </c>
      <c r="C125" s="334"/>
      <c r="D125" s="140"/>
      <c r="E125" s="137"/>
      <c r="F125" s="136">
        <f t="shared" si="10"/>
        <v>0</v>
      </c>
      <c r="G125" s="142">
        <f t="shared" si="14"/>
        <v>0</v>
      </c>
      <c r="H125" s="136"/>
      <c r="I125" s="136"/>
      <c r="J125" s="136"/>
      <c r="K125" s="142">
        <f t="shared" si="1"/>
        <v>0</v>
      </c>
      <c r="L125" s="136"/>
      <c r="M125" s="136"/>
      <c r="N125" s="136"/>
      <c r="O125" s="142">
        <f t="shared" si="2"/>
        <v>0</v>
      </c>
      <c r="P125" s="136"/>
      <c r="Q125" s="136"/>
      <c r="R125" s="136"/>
      <c r="S125" s="142">
        <f t="shared" si="3"/>
        <v>0</v>
      </c>
      <c r="T125" s="136"/>
      <c r="U125" s="136"/>
      <c r="V125" s="136"/>
    </row>
    <row r="126" spans="2:22" ht="17.25" customHeight="1" outlineLevel="1">
      <c r="B126" s="139">
        <v>6</v>
      </c>
      <c r="C126" s="334"/>
      <c r="D126" s="140"/>
      <c r="E126" s="137"/>
      <c r="F126" s="136">
        <f t="shared" si="10"/>
        <v>0</v>
      </c>
      <c r="G126" s="142">
        <f t="shared" si="14"/>
        <v>0</v>
      </c>
      <c r="H126" s="136"/>
      <c r="I126" s="136"/>
      <c r="J126" s="136"/>
      <c r="K126" s="142">
        <f t="shared" si="1"/>
        <v>0</v>
      </c>
      <c r="L126" s="136"/>
      <c r="M126" s="136"/>
      <c r="N126" s="136"/>
      <c r="O126" s="142">
        <f t="shared" si="2"/>
        <v>0</v>
      </c>
      <c r="P126" s="136"/>
      <c r="Q126" s="136"/>
      <c r="R126" s="136"/>
      <c r="S126" s="142">
        <f t="shared" si="3"/>
        <v>0</v>
      </c>
      <c r="T126" s="136"/>
      <c r="U126" s="136"/>
      <c r="V126" s="136"/>
    </row>
    <row r="127" spans="2:22" ht="17.25" customHeight="1" outlineLevel="1">
      <c r="B127" s="139">
        <v>7</v>
      </c>
      <c r="C127" s="334"/>
      <c r="D127" s="140"/>
      <c r="E127" s="137"/>
      <c r="F127" s="136">
        <f t="shared" ref="F127:F130" si="15">G127+K127+O127+S127</f>
        <v>0</v>
      </c>
      <c r="G127" s="142">
        <f t="shared" si="14"/>
        <v>0</v>
      </c>
      <c r="H127" s="136"/>
      <c r="I127" s="136"/>
      <c r="J127" s="136"/>
      <c r="K127" s="142">
        <f t="shared" si="1"/>
        <v>0</v>
      </c>
      <c r="L127" s="136"/>
      <c r="M127" s="136"/>
      <c r="N127" s="136"/>
      <c r="O127" s="142">
        <f t="shared" si="2"/>
        <v>0</v>
      </c>
      <c r="P127" s="136"/>
      <c r="Q127" s="136"/>
      <c r="R127" s="136"/>
      <c r="S127" s="142">
        <f t="shared" si="3"/>
        <v>0</v>
      </c>
      <c r="T127" s="136"/>
      <c r="U127" s="136"/>
      <c r="V127" s="136"/>
    </row>
    <row r="128" spans="2:22" ht="17.25" customHeight="1" outlineLevel="1">
      <c r="B128" s="139">
        <v>8</v>
      </c>
      <c r="C128" s="334"/>
      <c r="D128" s="140"/>
      <c r="E128" s="137"/>
      <c r="F128" s="136">
        <f t="shared" si="15"/>
        <v>0</v>
      </c>
      <c r="G128" s="142">
        <f t="shared" si="14"/>
        <v>0</v>
      </c>
      <c r="H128" s="136"/>
      <c r="I128" s="136"/>
      <c r="J128" s="136"/>
      <c r="K128" s="142">
        <f t="shared" ref="K128:K130" si="16">L128+M128+N128</f>
        <v>0</v>
      </c>
      <c r="L128" s="136"/>
      <c r="M128" s="136"/>
      <c r="N128" s="136"/>
      <c r="O128" s="142">
        <f t="shared" ref="O128:O130" si="17">P128+Q128+R128</f>
        <v>0</v>
      </c>
      <c r="P128" s="136"/>
      <c r="Q128" s="136"/>
      <c r="R128" s="136"/>
      <c r="S128" s="142">
        <f t="shared" ref="S128:S130" si="18">T128+U128+V128</f>
        <v>0</v>
      </c>
      <c r="T128" s="136"/>
      <c r="U128" s="136"/>
      <c r="V128" s="136"/>
    </row>
    <row r="129" spans="2:22" ht="17.25" customHeight="1" outlineLevel="1">
      <c r="B129" s="139">
        <v>9</v>
      </c>
      <c r="C129" s="334"/>
      <c r="D129" s="140"/>
      <c r="E129" s="137"/>
      <c r="F129" s="136">
        <f t="shared" si="15"/>
        <v>0</v>
      </c>
      <c r="G129" s="142">
        <f t="shared" si="14"/>
        <v>0</v>
      </c>
      <c r="H129" s="136"/>
      <c r="I129" s="136"/>
      <c r="J129" s="136"/>
      <c r="K129" s="142">
        <f t="shared" si="16"/>
        <v>0</v>
      </c>
      <c r="L129" s="136"/>
      <c r="M129" s="136"/>
      <c r="N129" s="136"/>
      <c r="O129" s="142">
        <f t="shared" si="17"/>
        <v>0</v>
      </c>
      <c r="P129" s="136"/>
      <c r="Q129" s="136"/>
      <c r="R129" s="136"/>
      <c r="S129" s="142">
        <f t="shared" si="18"/>
        <v>0</v>
      </c>
      <c r="T129" s="136"/>
      <c r="U129" s="136"/>
      <c r="V129" s="136"/>
    </row>
    <row r="130" spans="2:22" ht="17.25" customHeight="1" outlineLevel="1">
      <c r="B130" s="139">
        <v>10</v>
      </c>
      <c r="C130" s="334"/>
      <c r="D130" s="140"/>
      <c r="E130" s="137"/>
      <c r="F130" s="136">
        <f t="shared" si="15"/>
        <v>0</v>
      </c>
      <c r="G130" s="142">
        <f t="shared" si="14"/>
        <v>0</v>
      </c>
      <c r="H130" s="136"/>
      <c r="I130" s="136"/>
      <c r="J130" s="136"/>
      <c r="K130" s="142">
        <f t="shared" si="16"/>
        <v>0</v>
      </c>
      <c r="L130" s="136"/>
      <c r="M130" s="136"/>
      <c r="N130" s="136"/>
      <c r="O130" s="142">
        <f t="shared" si="17"/>
        <v>0</v>
      </c>
      <c r="P130" s="136"/>
      <c r="Q130" s="136"/>
      <c r="R130" s="136"/>
      <c r="S130" s="142">
        <f t="shared" si="18"/>
        <v>0</v>
      </c>
      <c r="T130" s="136"/>
      <c r="U130" s="136"/>
      <c r="V130" s="136"/>
    </row>
  </sheetData>
  <mergeCells count="11">
    <mergeCell ref="B7:C7"/>
    <mergeCell ref="D5:F5"/>
    <mergeCell ref="B5:B6"/>
    <mergeCell ref="U1:V1"/>
    <mergeCell ref="C2:V2"/>
    <mergeCell ref="U3:V3"/>
    <mergeCell ref="C5:C6"/>
    <mergeCell ref="L5:N5"/>
    <mergeCell ref="P5:R5"/>
    <mergeCell ref="T5:V5"/>
    <mergeCell ref="H5:J5"/>
  </mergeCells>
  <pageMargins left="0.7" right="0.7" top="0.75" bottom="0.75" header="0.3" footer="0.3"/>
  <pageSetup paperSize="9" scale="27" orientation="portrait" horizontalDpi="4294967294" verticalDpi="0" r:id="rId1"/>
  <ignoredErrors>
    <ignoredError sqref="G7 S7:S8 O7:O8 K7:K8 V87 F8 F120 F98" formula="1"/>
    <ignoredError sqref="P88:R97 L88:N97 H88:J97 H9:J9 T77:U86 P9:R9 L9:N9 G121:J130 H100:J120 G99:J99 H98:J98 L100:N120 L99:N99 L98:N98 P100:R120 P99:R99 P98:R98 T100:U120 T99:U99 T98:U98 G88:G97 K88:K97 O88:O97 S88:U97 K121:N130 O121:R130 S121:U130 L77:N86 P77:R86 T9:U9" unlockedFormula="1"/>
    <ignoredError sqref="S98:S120 O98:O120 K98:K120 G98 G100:G120 K77:K86 O77:O86 S77:S86 G77:G86 F121:F130 F77:F97 F99:F119 G87:U87 F9:G9 S9:S18 O9:O18 K9:K18 S22 K22 F11:G18 G1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0"/>
  <sheetViews>
    <sheetView view="pageBreakPreview" zoomScale="50" zoomScaleNormal="40" zoomScaleSheetLayoutView="50" workbookViewId="0">
      <pane xSplit="25" ySplit="7" topLeftCell="Z17" activePane="bottomRight" state="frozen"/>
      <selection pane="topRight" activeCell="Z1" sqref="Z1"/>
      <selection pane="bottomLeft" activeCell="A8" sqref="A8"/>
      <selection pane="bottomRight" activeCell="K42" sqref="K42"/>
    </sheetView>
  </sheetViews>
  <sheetFormatPr defaultRowHeight="19.5"/>
  <cols>
    <col min="1" max="1" width="3.625" style="197" customWidth="1"/>
    <col min="2" max="2" width="17.75" style="47" customWidth="1"/>
    <col min="3" max="3" width="74.625" style="198" customWidth="1"/>
    <col min="4" max="6" width="21.25" style="198" customWidth="1"/>
    <col min="7" max="16" width="15.5" style="198" customWidth="1"/>
    <col min="17" max="17" width="18" style="198" customWidth="1"/>
    <col min="18" max="26" width="15.5" style="198" customWidth="1"/>
    <col min="27" max="31" width="11.625" style="199" customWidth="1"/>
    <col min="32" max="249" width="9.125" style="199"/>
    <col min="250" max="250" width="3.625" style="199" customWidth="1"/>
    <col min="251" max="251" width="2.75" style="199" customWidth="1"/>
    <col min="252" max="252" width="15" style="199" customWidth="1"/>
    <col min="253" max="253" width="68.625" style="199" customWidth="1"/>
    <col min="254" max="254" width="0" style="199" hidden="1" customWidth="1"/>
    <col min="255" max="255" width="22.125" style="199" customWidth="1"/>
    <col min="256" max="256" width="22.375" style="199" customWidth="1"/>
    <col min="257" max="258" width="17.625" style="199" customWidth="1"/>
    <col min="259" max="260" width="20.75" style="199" customWidth="1"/>
    <col min="261" max="266" width="17.625" style="199" customWidth="1"/>
    <col min="267" max="268" width="16.125" style="199" customWidth="1"/>
    <col min="269" max="278" width="17.625" style="199" customWidth="1"/>
    <col min="279" max="280" width="19.75" style="199" customWidth="1"/>
    <col min="281" max="281" width="12.875" style="199" customWidth="1"/>
    <col min="282" max="287" width="11.625" style="199" customWidth="1"/>
    <col min="288" max="505" width="9.125" style="199"/>
    <col min="506" max="506" width="3.625" style="199" customWidth="1"/>
    <col min="507" max="507" width="2.75" style="199" customWidth="1"/>
    <col min="508" max="508" width="15" style="199" customWidth="1"/>
    <col min="509" max="509" width="68.625" style="199" customWidth="1"/>
    <col min="510" max="510" width="0" style="199" hidden="1" customWidth="1"/>
    <col min="511" max="511" width="22.125" style="199" customWidth="1"/>
    <col min="512" max="512" width="22.375" style="199" customWidth="1"/>
    <col min="513" max="514" width="17.625" style="199" customWidth="1"/>
    <col min="515" max="516" width="20.75" style="199" customWidth="1"/>
    <col min="517" max="522" width="17.625" style="199" customWidth="1"/>
    <col min="523" max="524" width="16.125" style="199" customWidth="1"/>
    <col min="525" max="534" width="17.625" style="199" customWidth="1"/>
    <col min="535" max="536" width="19.75" style="199" customWidth="1"/>
    <col min="537" max="537" width="12.875" style="199" customWidth="1"/>
    <col min="538" max="543" width="11.625" style="199" customWidth="1"/>
    <col min="544" max="761" width="9.125" style="199"/>
    <col min="762" max="762" width="3.625" style="199" customWidth="1"/>
    <col min="763" max="763" width="2.75" style="199" customWidth="1"/>
    <col min="764" max="764" width="15" style="199" customWidth="1"/>
    <col min="765" max="765" width="68.625" style="199" customWidth="1"/>
    <col min="766" max="766" width="0" style="199" hidden="1" customWidth="1"/>
    <col min="767" max="767" width="22.125" style="199" customWidth="1"/>
    <col min="768" max="768" width="22.375" style="199" customWidth="1"/>
    <col min="769" max="770" width="17.625" style="199" customWidth="1"/>
    <col min="771" max="772" width="20.75" style="199" customWidth="1"/>
    <col min="773" max="778" width="17.625" style="199" customWidth="1"/>
    <col min="779" max="780" width="16.125" style="199" customWidth="1"/>
    <col min="781" max="790" width="17.625" style="199" customWidth="1"/>
    <col min="791" max="792" width="19.75" style="199" customWidth="1"/>
    <col min="793" max="793" width="12.875" style="199" customWidth="1"/>
    <col min="794" max="799" width="11.625" style="199" customWidth="1"/>
    <col min="800" max="1017" width="9.125" style="199"/>
    <col min="1018" max="1018" width="3.625" style="199" customWidth="1"/>
    <col min="1019" max="1019" width="2.75" style="199" customWidth="1"/>
    <col min="1020" max="1020" width="15" style="199" customWidth="1"/>
    <col min="1021" max="1021" width="68.625" style="199" customWidth="1"/>
    <col min="1022" max="1022" width="0" style="199" hidden="1" customWidth="1"/>
    <col min="1023" max="1023" width="22.125" style="199" customWidth="1"/>
    <col min="1024" max="1024" width="22.375" style="199" customWidth="1"/>
    <col min="1025" max="1026" width="17.625" style="199" customWidth="1"/>
    <col min="1027" max="1028" width="20.75" style="199" customWidth="1"/>
    <col min="1029" max="1034" width="17.625" style="199" customWidth="1"/>
    <col min="1035" max="1036" width="16.125" style="199" customWidth="1"/>
    <col min="1037" max="1046" width="17.625" style="199" customWidth="1"/>
    <col min="1047" max="1048" width="19.75" style="199" customWidth="1"/>
    <col min="1049" max="1049" width="12.875" style="199" customWidth="1"/>
    <col min="1050" max="1055" width="11.625" style="199" customWidth="1"/>
    <col min="1056" max="1273" width="9.125" style="199"/>
    <col min="1274" max="1274" width="3.625" style="199" customWidth="1"/>
    <col min="1275" max="1275" width="2.75" style="199" customWidth="1"/>
    <col min="1276" max="1276" width="15" style="199" customWidth="1"/>
    <col min="1277" max="1277" width="68.625" style="199" customWidth="1"/>
    <col min="1278" max="1278" width="0" style="199" hidden="1" customWidth="1"/>
    <col min="1279" max="1279" width="22.125" style="199" customWidth="1"/>
    <col min="1280" max="1280" width="22.375" style="199" customWidth="1"/>
    <col min="1281" max="1282" width="17.625" style="199" customWidth="1"/>
    <col min="1283" max="1284" width="20.75" style="199" customWidth="1"/>
    <col min="1285" max="1290" width="17.625" style="199" customWidth="1"/>
    <col min="1291" max="1292" width="16.125" style="199" customWidth="1"/>
    <col min="1293" max="1302" width="17.625" style="199" customWidth="1"/>
    <col min="1303" max="1304" width="19.75" style="199" customWidth="1"/>
    <col min="1305" max="1305" width="12.875" style="199" customWidth="1"/>
    <col min="1306" max="1311" width="11.625" style="199" customWidth="1"/>
    <col min="1312" max="1529" width="9.125" style="199"/>
    <col min="1530" max="1530" width="3.625" style="199" customWidth="1"/>
    <col min="1531" max="1531" width="2.75" style="199" customWidth="1"/>
    <col min="1532" max="1532" width="15" style="199" customWidth="1"/>
    <col min="1533" max="1533" width="68.625" style="199" customWidth="1"/>
    <col min="1534" max="1534" width="0" style="199" hidden="1" customWidth="1"/>
    <col min="1535" max="1535" width="22.125" style="199" customWidth="1"/>
    <col min="1536" max="1536" width="22.375" style="199" customWidth="1"/>
    <col min="1537" max="1538" width="17.625" style="199" customWidth="1"/>
    <col min="1539" max="1540" width="20.75" style="199" customWidth="1"/>
    <col min="1541" max="1546" width="17.625" style="199" customWidth="1"/>
    <col min="1547" max="1548" width="16.125" style="199" customWidth="1"/>
    <col min="1549" max="1558" width="17.625" style="199" customWidth="1"/>
    <col min="1559" max="1560" width="19.75" style="199" customWidth="1"/>
    <col min="1561" max="1561" width="12.875" style="199" customWidth="1"/>
    <col min="1562" max="1567" width="11.625" style="199" customWidth="1"/>
    <col min="1568" max="1785" width="9.125" style="199"/>
    <col min="1786" max="1786" width="3.625" style="199" customWidth="1"/>
    <col min="1787" max="1787" width="2.75" style="199" customWidth="1"/>
    <col min="1788" max="1788" width="15" style="199" customWidth="1"/>
    <col min="1789" max="1789" width="68.625" style="199" customWidth="1"/>
    <col min="1790" max="1790" width="0" style="199" hidden="1" customWidth="1"/>
    <col min="1791" max="1791" width="22.125" style="199" customWidth="1"/>
    <col min="1792" max="1792" width="22.375" style="199" customWidth="1"/>
    <col min="1793" max="1794" width="17.625" style="199" customWidth="1"/>
    <col min="1795" max="1796" width="20.75" style="199" customWidth="1"/>
    <col min="1797" max="1802" width="17.625" style="199" customWidth="1"/>
    <col min="1803" max="1804" width="16.125" style="199" customWidth="1"/>
    <col min="1805" max="1814" width="17.625" style="199" customWidth="1"/>
    <col min="1815" max="1816" width="19.75" style="199" customWidth="1"/>
    <col min="1817" max="1817" width="12.875" style="199" customWidth="1"/>
    <col min="1818" max="1823" width="11.625" style="199" customWidth="1"/>
    <col min="1824" max="2041" width="9.125" style="199"/>
    <col min="2042" max="2042" width="3.625" style="199" customWidth="1"/>
    <col min="2043" max="2043" width="2.75" style="199" customWidth="1"/>
    <col min="2044" max="2044" width="15" style="199" customWidth="1"/>
    <col min="2045" max="2045" width="68.625" style="199" customWidth="1"/>
    <col min="2046" max="2046" width="0" style="199" hidden="1" customWidth="1"/>
    <col min="2047" max="2047" width="22.125" style="199" customWidth="1"/>
    <col min="2048" max="2048" width="22.375" style="199" customWidth="1"/>
    <col min="2049" max="2050" width="17.625" style="199" customWidth="1"/>
    <col min="2051" max="2052" width="20.75" style="199" customWidth="1"/>
    <col min="2053" max="2058" width="17.625" style="199" customWidth="1"/>
    <col min="2059" max="2060" width="16.125" style="199" customWidth="1"/>
    <col min="2061" max="2070" width="17.625" style="199" customWidth="1"/>
    <col min="2071" max="2072" width="19.75" style="199" customWidth="1"/>
    <col min="2073" max="2073" width="12.875" style="199" customWidth="1"/>
    <col min="2074" max="2079" width="11.625" style="199" customWidth="1"/>
    <col min="2080" max="2297" width="9.125" style="199"/>
    <col min="2298" max="2298" width="3.625" style="199" customWidth="1"/>
    <col min="2299" max="2299" width="2.75" style="199" customWidth="1"/>
    <col min="2300" max="2300" width="15" style="199" customWidth="1"/>
    <col min="2301" max="2301" width="68.625" style="199" customWidth="1"/>
    <col min="2302" max="2302" width="0" style="199" hidden="1" customWidth="1"/>
    <col min="2303" max="2303" width="22.125" style="199" customWidth="1"/>
    <col min="2304" max="2304" width="22.375" style="199" customWidth="1"/>
    <col min="2305" max="2306" width="17.625" style="199" customWidth="1"/>
    <col min="2307" max="2308" width="20.75" style="199" customWidth="1"/>
    <col min="2309" max="2314" width="17.625" style="199" customWidth="1"/>
    <col min="2315" max="2316" width="16.125" style="199" customWidth="1"/>
    <col min="2317" max="2326" width="17.625" style="199" customWidth="1"/>
    <col min="2327" max="2328" width="19.75" style="199" customWidth="1"/>
    <col min="2329" max="2329" width="12.875" style="199" customWidth="1"/>
    <col min="2330" max="2335" width="11.625" style="199" customWidth="1"/>
    <col min="2336" max="2553" width="9.125" style="199"/>
    <col min="2554" max="2554" width="3.625" style="199" customWidth="1"/>
    <col min="2555" max="2555" width="2.75" style="199" customWidth="1"/>
    <col min="2556" max="2556" width="15" style="199" customWidth="1"/>
    <col min="2557" max="2557" width="68.625" style="199" customWidth="1"/>
    <col min="2558" max="2558" width="0" style="199" hidden="1" customWidth="1"/>
    <col min="2559" max="2559" width="22.125" style="199" customWidth="1"/>
    <col min="2560" max="2560" width="22.375" style="199" customWidth="1"/>
    <col min="2561" max="2562" width="17.625" style="199" customWidth="1"/>
    <col min="2563" max="2564" width="20.75" style="199" customWidth="1"/>
    <col min="2565" max="2570" width="17.625" style="199" customWidth="1"/>
    <col min="2571" max="2572" width="16.125" style="199" customWidth="1"/>
    <col min="2573" max="2582" width="17.625" style="199" customWidth="1"/>
    <col min="2583" max="2584" width="19.75" style="199" customWidth="1"/>
    <col min="2585" max="2585" width="12.875" style="199" customWidth="1"/>
    <col min="2586" max="2591" width="11.625" style="199" customWidth="1"/>
    <col min="2592" max="2809" width="9.125" style="199"/>
    <col min="2810" max="2810" width="3.625" style="199" customWidth="1"/>
    <col min="2811" max="2811" width="2.75" style="199" customWidth="1"/>
    <col min="2812" max="2812" width="15" style="199" customWidth="1"/>
    <col min="2813" max="2813" width="68.625" style="199" customWidth="1"/>
    <col min="2814" max="2814" width="0" style="199" hidden="1" customWidth="1"/>
    <col min="2815" max="2815" width="22.125" style="199" customWidth="1"/>
    <col min="2816" max="2816" width="22.375" style="199" customWidth="1"/>
    <col min="2817" max="2818" width="17.625" style="199" customWidth="1"/>
    <col min="2819" max="2820" width="20.75" style="199" customWidth="1"/>
    <col min="2821" max="2826" width="17.625" style="199" customWidth="1"/>
    <col min="2827" max="2828" width="16.125" style="199" customWidth="1"/>
    <col min="2829" max="2838" width="17.625" style="199" customWidth="1"/>
    <col min="2839" max="2840" width="19.75" style="199" customWidth="1"/>
    <col min="2841" max="2841" width="12.875" style="199" customWidth="1"/>
    <col min="2842" max="2847" width="11.625" style="199" customWidth="1"/>
    <col min="2848" max="3065" width="9.125" style="199"/>
    <col min="3066" max="3066" width="3.625" style="199" customWidth="1"/>
    <col min="3067" max="3067" width="2.75" style="199" customWidth="1"/>
    <col min="3068" max="3068" width="15" style="199" customWidth="1"/>
    <col min="3069" max="3069" width="68.625" style="199" customWidth="1"/>
    <col min="3070" max="3070" width="0" style="199" hidden="1" customWidth="1"/>
    <col min="3071" max="3071" width="22.125" style="199" customWidth="1"/>
    <col min="3072" max="3072" width="22.375" style="199" customWidth="1"/>
    <col min="3073" max="3074" width="17.625" style="199" customWidth="1"/>
    <col min="3075" max="3076" width="20.75" style="199" customWidth="1"/>
    <col min="3077" max="3082" width="17.625" style="199" customWidth="1"/>
    <col min="3083" max="3084" width="16.125" style="199" customWidth="1"/>
    <col min="3085" max="3094" width="17.625" style="199" customWidth="1"/>
    <col min="3095" max="3096" width="19.75" style="199" customWidth="1"/>
    <col min="3097" max="3097" width="12.875" style="199" customWidth="1"/>
    <col min="3098" max="3103" width="11.625" style="199" customWidth="1"/>
    <col min="3104" max="3321" width="9.125" style="199"/>
    <col min="3322" max="3322" width="3.625" style="199" customWidth="1"/>
    <col min="3323" max="3323" width="2.75" style="199" customWidth="1"/>
    <col min="3324" max="3324" width="15" style="199" customWidth="1"/>
    <col min="3325" max="3325" width="68.625" style="199" customWidth="1"/>
    <col min="3326" max="3326" width="0" style="199" hidden="1" customWidth="1"/>
    <col min="3327" max="3327" width="22.125" style="199" customWidth="1"/>
    <col min="3328" max="3328" width="22.375" style="199" customWidth="1"/>
    <col min="3329" max="3330" width="17.625" style="199" customWidth="1"/>
    <col min="3331" max="3332" width="20.75" style="199" customWidth="1"/>
    <col min="3333" max="3338" width="17.625" style="199" customWidth="1"/>
    <col min="3339" max="3340" width="16.125" style="199" customWidth="1"/>
    <col min="3341" max="3350" width="17.625" style="199" customWidth="1"/>
    <col min="3351" max="3352" width="19.75" style="199" customWidth="1"/>
    <col min="3353" max="3353" width="12.875" style="199" customWidth="1"/>
    <col min="3354" max="3359" width="11.625" style="199" customWidth="1"/>
    <col min="3360" max="3577" width="9.125" style="199"/>
    <col min="3578" max="3578" width="3.625" style="199" customWidth="1"/>
    <col min="3579" max="3579" width="2.75" style="199" customWidth="1"/>
    <col min="3580" max="3580" width="15" style="199" customWidth="1"/>
    <col min="3581" max="3581" width="68.625" style="199" customWidth="1"/>
    <col min="3582" max="3582" width="0" style="199" hidden="1" customWidth="1"/>
    <col min="3583" max="3583" width="22.125" style="199" customWidth="1"/>
    <col min="3584" max="3584" width="22.375" style="199" customWidth="1"/>
    <col min="3585" max="3586" width="17.625" style="199" customWidth="1"/>
    <col min="3587" max="3588" width="20.75" style="199" customWidth="1"/>
    <col min="3589" max="3594" width="17.625" style="199" customWidth="1"/>
    <col min="3595" max="3596" width="16.125" style="199" customWidth="1"/>
    <col min="3597" max="3606" width="17.625" style="199" customWidth="1"/>
    <col min="3607" max="3608" width="19.75" style="199" customWidth="1"/>
    <col min="3609" max="3609" width="12.875" style="199" customWidth="1"/>
    <col min="3610" max="3615" width="11.625" style="199" customWidth="1"/>
    <col min="3616" max="3833" width="9.125" style="199"/>
    <col min="3834" max="3834" width="3.625" style="199" customWidth="1"/>
    <col min="3835" max="3835" width="2.75" style="199" customWidth="1"/>
    <col min="3836" max="3836" width="15" style="199" customWidth="1"/>
    <col min="3837" max="3837" width="68.625" style="199" customWidth="1"/>
    <col min="3838" max="3838" width="0" style="199" hidden="1" customWidth="1"/>
    <col min="3839" max="3839" width="22.125" style="199" customWidth="1"/>
    <col min="3840" max="3840" width="22.375" style="199" customWidth="1"/>
    <col min="3841" max="3842" width="17.625" style="199" customWidth="1"/>
    <col min="3843" max="3844" width="20.75" style="199" customWidth="1"/>
    <col min="3845" max="3850" width="17.625" style="199" customWidth="1"/>
    <col min="3851" max="3852" width="16.125" style="199" customWidth="1"/>
    <col min="3853" max="3862" width="17.625" style="199" customWidth="1"/>
    <col min="3863" max="3864" width="19.75" style="199" customWidth="1"/>
    <col min="3865" max="3865" width="12.875" style="199" customWidth="1"/>
    <col min="3866" max="3871" width="11.625" style="199" customWidth="1"/>
    <col min="3872" max="4089" width="9.125" style="199"/>
    <col min="4090" max="4090" width="3.625" style="199" customWidth="1"/>
    <col min="4091" max="4091" width="2.75" style="199" customWidth="1"/>
    <col min="4092" max="4092" width="15" style="199" customWidth="1"/>
    <col min="4093" max="4093" width="68.625" style="199" customWidth="1"/>
    <col min="4094" max="4094" width="0" style="199" hidden="1" customWidth="1"/>
    <col min="4095" max="4095" width="22.125" style="199" customWidth="1"/>
    <col min="4096" max="4096" width="22.375" style="199" customWidth="1"/>
    <col min="4097" max="4098" width="17.625" style="199" customWidth="1"/>
    <col min="4099" max="4100" width="20.75" style="199" customWidth="1"/>
    <col min="4101" max="4106" width="17.625" style="199" customWidth="1"/>
    <col min="4107" max="4108" width="16.125" style="199" customWidth="1"/>
    <col min="4109" max="4118" width="17.625" style="199" customWidth="1"/>
    <col min="4119" max="4120" width="19.75" style="199" customWidth="1"/>
    <col min="4121" max="4121" width="12.875" style="199" customWidth="1"/>
    <col min="4122" max="4127" width="11.625" style="199" customWidth="1"/>
    <col min="4128" max="4345" width="9.125" style="199"/>
    <col min="4346" max="4346" width="3.625" style="199" customWidth="1"/>
    <col min="4347" max="4347" width="2.75" style="199" customWidth="1"/>
    <col min="4348" max="4348" width="15" style="199" customWidth="1"/>
    <col min="4349" max="4349" width="68.625" style="199" customWidth="1"/>
    <col min="4350" max="4350" width="0" style="199" hidden="1" customWidth="1"/>
    <col min="4351" max="4351" width="22.125" style="199" customWidth="1"/>
    <col min="4352" max="4352" width="22.375" style="199" customWidth="1"/>
    <col min="4353" max="4354" width="17.625" style="199" customWidth="1"/>
    <col min="4355" max="4356" width="20.75" style="199" customWidth="1"/>
    <col min="4357" max="4362" width="17.625" style="199" customWidth="1"/>
    <col min="4363" max="4364" width="16.125" style="199" customWidth="1"/>
    <col min="4365" max="4374" width="17.625" style="199" customWidth="1"/>
    <col min="4375" max="4376" width="19.75" style="199" customWidth="1"/>
    <col min="4377" max="4377" width="12.875" style="199" customWidth="1"/>
    <col min="4378" max="4383" width="11.625" style="199" customWidth="1"/>
    <col min="4384" max="4601" width="9.125" style="199"/>
    <col min="4602" max="4602" width="3.625" style="199" customWidth="1"/>
    <col min="4603" max="4603" width="2.75" style="199" customWidth="1"/>
    <col min="4604" max="4604" width="15" style="199" customWidth="1"/>
    <col min="4605" max="4605" width="68.625" style="199" customWidth="1"/>
    <col min="4606" max="4606" width="0" style="199" hidden="1" customWidth="1"/>
    <col min="4607" max="4607" width="22.125" style="199" customWidth="1"/>
    <col min="4608" max="4608" width="22.375" style="199" customWidth="1"/>
    <col min="4609" max="4610" width="17.625" style="199" customWidth="1"/>
    <col min="4611" max="4612" width="20.75" style="199" customWidth="1"/>
    <col min="4613" max="4618" width="17.625" style="199" customWidth="1"/>
    <col min="4619" max="4620" width="16.125" style="199" customWidth="1"/>
    <col min="4621" max="4630" width="17.625" style="199" customWidth="1"/>
    <col min="4631" max="4632" width="19.75" style="199" customWidth="1"/>
    <col min="4633" max="4633" width="12.875" style="199" customWidth="1"/>
    <col min="4634" max="4639" width="11.625" style="199" customWidth="1"/>
    <col min="4640" max="4857" width="9.125" style="199"/>
    <col min="4858" max="4858" width="3.625" style="199" customWidth="1"/>
    <col min="4859" max="4859" width="2.75" style="199" customWidth="1"/>
    <col min="4860" max="4860" width="15" style="199" customWidth="1"/>
    <col min="4861" max="4861" width="68.625" style="199" customWidth="1"/>
    <col min="4862" max="4862" width="0" style="199" hidden="1" customWidth="1"/>
    <col min="4863" max="4863" width="22.125" style="199" customWidth="1"/>
    <col min="4864" max="4864" width="22.375" style="199" customWidth="1"/>
    <col min="4865" max="4866" width="17.625" style="199" customWidth="1"/>
    <col min="4867" max="4868" width="20.75" style="199" customWidth="1"/>
    <col min="4869" max="4874" width="17.625" style="199" customWidth="1"/>
    <col min="4875" max="4876" width="16.125" style="199" customWidth="1"/>
    <col min="4877" max="4886" width="17.625" style="199" customWidth="1"/>
    <col min="4887" max="4888" width="19.75" style="199" customWidth="1"/>
    <col min="4889" max="4889" width="12.875" style="199" customWidth="1"/>
    <col min="4890" max="4895" width="11.625" style="199" customWidth="1"/>
    <col min="4896" max="5113" width="9.125" style="199"/>
    <col min="5114" max="5114" width="3.625" style="199" customWidth="1"/>
    <col min="5115" max="5115" width="2.75" style="199" customWidth="1"/>
    <col min="5116" max="5116" width="15" style="199" customWidth="1"/>
    <col min="5117" max="5117" width="68.625" style="199" customWidth="1"/>
    <col min="5118" max="5118" width="0" style="199" hidden="1" customWidth="1"/>
    <col min="5119" max="5119" width="22.125" style="199" customWidth="1"/>
    <col min="5120" max="5120" width="22.375" style="199" customWidth="1"/>
    <col min="5121" max="5122" width="17.625" style="199" customWidth="1"/>
    <col min="5123" max="5124" width="20.75" style="199" customWidth="1"/>
    <col min="5125" max="5130" width="17.625" style="199" customWidth="1"/>
    <col min="5131" max="5132" width="16.125" style="199" customWidth="1"/>
    <col min="5133" max="5142" width="17.625" style="199" customWidth="1"/>
    <col min="5143" max="5144" width="19.75" style="199" customWidth="1"/>
    <col min="5145" max="5145" width="12.875" style="199" customWidth="1"/>
    <col min="5146" max="5151" width="11.625" style="199" customWidth="1"/>
    <col min="5152" max="5369" width="9.125" style="199"/>
    <col min="5370" max="5370" width="3.625" style="199" customWidth="1"/>
    <col min="5371" max="5371" width="2.75" style="199" customWidth="1"/>
    <col min="5372" max="5372" width="15" style="199" customWidth="1"/>
    <col min="5373" max="5373" width="68.625" style="199" customWidth="1"/>
    <col min="5374" max="5374" width="0" style="199" hidden="1" customWidth="1"/>
    <col min="5375" max="5375" width="22.125" style="199" customWidth="1"/>
    <col min="5376" max="5376" width="22.375" style="199" customWidth="1"/>
    <col min="5377" max="5378" width="17.625" style="199" customWidth="1"/>
    <col min="5379" max="5380" width="20.75" style="199" customWidth="1"/>
    <col min="5381" max="5386" width="17.625" style="199" customWidth="1"/>
    <col min="5387" max="5388" width="16.125" style="199" customWidth="1"/>
    <col min="5389" max="5398" width="17.625" style="199" customWidth="1"/>
    <col min="5399" max="5400" width="19.75" style="199" customWidth="1"/>
    <col min="5401" max="5401" width="12.875" style="199" customWidth="1"/>
    <col min="5402" max="5407" width="11.625" style="199" customWidth="1"/>
    <col min="5408" max="5625" width="9.125" style="199"/>
    <col min="5626" max="5626" width="3.625" style="199" customWidth="1"/>
    <col min="5627" max="5627" width="2.75" style="199" customWidth="1"/>
    <col min="5628" max="5628" width="15" style="199" customWidth="1"/>
    <col min="5629" max="5629" width="68.625" style="199" customWidth="1"/>
    <col min="5630" max="5630" width="0" style="199" hidden="1" customWidth="1"/>
    <col min="5631" max="5631" width="22.125" style="199" customWidth="1"/>
    <col min="5632" max="5632" width="22.375" style="199" customWidth="1"/>
    <col min="5633" max="5634" width="17.625" style="199" customWidth="1"/>
    <col min="5635" max="5636" width="20.75" style="199" customWidth="1"/>
    <col min="5637" max="5642" width="17.625" style="199" customWidth="1"/>
    <col min="5643" max="5644" width="16.125" style="199" customWidth="1"/>
    <col min="5645" max="5654" width="17.625" style="199" customWidth="1"/>
    <col min="5655" max="5656" width="19.75" style="199" customWidth="1"/>
    <col min="5657" max="5657" width="12.875" style="199" customWidth="1"/>
    <col min="5658" max="5663" width="11.625" style="199" customWidth="1"/>
    <col min="5664" max="5881" width="9.125" style="199"/>
    <col min="5882" max="5882" width="3.625" style="199" customWidth="1"/>
    <col min="5883" max="5883" width="2.75" style="199" customWidth="1"/>
    <col min="5884" max="5884" width="15" style="199" customWidth="1"/>
    <col min="5885" max="5885" width="68.625" style="199" customWidth="1"/>
    <col min="5886" max="5886" width="0" style="199" hidden="1" customWidth="1"/>
    <col min="5887" max="5887" width="22.125" style="199" customWidth="1"/>
    <col min="5888" max="5888" width="22.375" style="199" customWidth="1"/>
    <col min="5889" max="5890" width="17.625" style="199" customWidth="1"/>
    <col min="5891" max="5892" width="20.75" style="199" customWidth="1"/>
    <col min="5893" max="5898" width="17.625" style="199" customWidth="1"/>
    <col min="5899" max="5900" width="16.125" style="199" customWidth="1"/>
    <col min="5901" max="5910" width="17.625" style="199" customWidth="1"/>
    <col min="5911" max="5912" width="19.75" style="199" customWidth="1"/>
    <col min="5913" max="5913" width="12.875" style="199" customWidth="1"/>
    <col min="5914" max="5919" width="11.625" style="199" customWidth="1"/>
    <col min="5920" max="6137" width="9.125" style="199"/>
    <col min="6138" max="6138" width="3.625" style="199" customWidth="1"/>
    <col min="6139" max="6139" width="2.75" style="199" customWidth="1"/>
    <col min="6140" max="6140" width="15" style="199" customWidth="1"/>
    <col min="6141" max="6141" width="68.625" style="199" customWidth="1"/>
    <col min="6142" max="6142" width="0" style="199" hidden="1" customWidth="1"/>
    <col min="6143" max="6143" width="22.125" style="199" customWidth="1"/>
    <col min="6144" max="6144" width="22.375" style="199" customWidth="1"/>
    <col min="6145" max="6146" width="17.625" style="199" customWidth="1"/>
    <col min="6147" max="6148" width="20.75" style="199" customWidth="1"/>
    <col min="6149" max="6154" width="17.625" style="199" customWidth="1"/>
    <col min="6155" max="6156" width="16.125" style="199" customWidth="1"/>
    <col min="6157" max="6166" width="17.625" style="199" customWidth="1"/>
    <col min="6167" max="6168" width="19.75" style="199" customWidth="1"/>
    <col min="6169" max="6169" width="12.875" style="199" customWidth="1"/>
    <col min="6170" max="6175" width="11.625" style="199" customWidth="1"/>
    <col min="6176" max="6393" width="9.125" style="199"/>
    <col min="6394" max="6394" width="3.625" style="199" customWidth="1"/>
    <col min="6395" max="6395" width="2.75" style="199" customWidth="1"/>
    <col min="6396" max="6396" width="15" style="199" customWidth="1"/>
    <col min="6397" max="6397" width="68.625" style="199" customWidth="1"/>
    <col min="6398" max="6398" width="0" style="199" hidden="1" customWidth="1"/>
    <col min="6399" max="6399" width="22.125" style="199" customWidth="1"/>
    <col min="6400" max="6400" width="22.375" style="199" customWidth="1"/>
    <col min="6401" max="6402" width="17.625" style="199" customWidth="1"/>
    <col min="6403" max="6404" width="20.75" style="199" customWidth="1"/>
    <col min="6405" max="6410" width="17.625" style="199" customWidth="1"/>
    <col min="6411" max="6412" width="16.125" style="199" customWidth="1"/>
    <col min="6413" max="6422" width="17.625" style="199" customWidth="1"/>
    <col min="6423" max="6424" width="19.75" style="199" customWidth="1"/>
    <col min="6425" max="6425" width="12.875" style="199" customWidth="1"/>
    <col min="6426" max="6431" width="11.625" style="199" customWidth="1"/>
    <col min="6432" max="6649" width="9.125" style="199"/>
    <col min="6650" max="6650" width="3.625" style="199" customWidth="1"/>
    <col min="6651" max="6651" width="2.75" style="199" customWidth="1"/>
    <col min="6652" max="6652" width="15" style="199" customWidth="1"/>
    <col min="6653" max="6653" width="68.625" style="199" customWidth="1"/>
    <col min="6654" max="6654" width="0" style="199" hidden="1" customWidth="1"/>
    <col min="6655" max="6655" width="22.125" style="199" customWidth="1"/>
    <col min="6656" max="6656" width="22.375" style="199" customWidth="1"/>
    <col min="6657" max="6658" width="17.625" style="199" customWidth="1"/>
    <col min="6659" max="6660" width="20.75" style="199" customWidth="1"/>
    <col min="6661" max="6666" width="17.625" style="199" customWidth="1"/>
    <col min="6667" max="6668" width="16.125" style="199" customWidth="1"/>
    <col min="6669" max="6678" width="17.625" style="199" customWidth="1"/>
    <col min="6679" max="6680" width="19.75" style="199" customWidth="1"/>
    <col min="6681" max="6681" width="12.875" style="199" customWidth="1"/>
    <col min="6682" max="6687" width="11.625" style="199" customWidth="1"/>
    <col min="6688" max="6905" width="9.125" style="199"/>
    <col min="6906" max="6906" width="3.625" style="199" customWidth="1"/>
    <col min="6907" max="6907" width="2.75" style="199" customWidth="1"/>
    <col min="6908" max="6908" width="15" style="199" customWidth="1"/>
    <col min="6909" max="6909" width="68.625" style="199" customWidth="1"/>
    <col min="6910" max="6910" width="0" style="199" hidden="1" customWidth="1"/>
    <col min="6911" max="6911" width="22.125" style="199" customWidth="1"/>
    <col min="6912" max="6912" width="22.375" style="199" customWidth="1"/>
    <col min="6913" max="6914" width="17.625" style="199" customWidth="1"/>
    <col min="6915" max="6916" width="20.75" style="199" customWidth="1"/>
    <col min="6917" max="6922" width="17.625" style="199" customWidth="1"/>
    <col min="6923" max="6924" width="16.125" style="199" customWidth="1"/>
    <col min="6925" max="6934" width="17.625" style="199" customWidth="1"/>
    <col min="6935" max="6936" width="19.75" style="199" customWidth="1"/>
    <col min="6937" max="6937" width="12.875" style="199" customWidth="1"/>
    <col min="6938" max="6943" width="11.625" style="199" customWidth="1"/>
    <col min="6944" max="7161" width="9.125" style="199"/>
    <col min="7162" max="7162" width="3.625" style="199" customWidth="1"/>
    <col min="7163" max="7163" width="2.75" style="199" customWidth="1"/>
    <col min="7164" max="7164" width="15" style="199" customWidth="1"/>
    <col min="7165" max="7165" width="68.625" style="199" customWidth="1"/>
    <col min="7166" max="7166" width="0" style="199" hidden="1" customWidth="1"/>
    <col min="7167" max="7167" width="22.125" style="199" customWidth="1"/>
    <col min="7168" max="7168" width="22.375" style="199" customWidth="1"/>
    <col min="7169" max="7170" width="17.625" style="199" customWidth="1"/>
    <col min="7171" max="7172" width="20.75" style="199" customWidth="1"/>
    <col min="7173" max="7178" width="17.625" style="199" customWidth="1"/>
    <col min="7179" max="7180" width="16.125" style="199" customWidth="1"/>
    <col min="7181" max="7190" width="17.625" style="199" customWidth="1"/>
    <col min="7191" max="7192" width="19.75" style="199" customWidth="1"/>
    <col min="7193" max="7193" width="12.875" style="199" customWidth="1"/>
    <col min="7194" max="7199" width="11.625" style="199" customWidth="1"/>
    <col min="7200" max="7417" width="9.125" style="199"/>
    <col min="7418" max="7418" width="3.625" style="199" customWidth="1"/>
    <col min="7419" max="7419" width="2.75" style="199" customWidth="1"/>
    <col min="7420" max="7420" width="15" style="199" customWidth="1"/>
    <col min="7421" max="7421" width="68.625" style="199" customWidth="1"/>
    <col min="7422" max="7422" width="0" style="199" hidden="1" customWidth="1"/>
    <col min="7423" max="7423" width="22.125" style="199" customWidth="1"/>
    <col min="7424" max="7424" width="22.375" style="199" customWidth="1"/>
    <col min="7425" max="7426" width="17.625" style="199" customWidth="1"/>
    <col min="7427" max="7428" width="20.75" style="199" customWidth="1"/>
    <col min="7429" max="7434" width="17.625" style="199" customWidth="1"/>
    <col min="7435" max="7436" width="16.125" style="199" customWidth="1"/>
    <col min="7437" max="7446" width="17.625" style="199" customWidth="1"/>
    <col min="7447" max="7448" width="19.75" style="199" customWidth="1"/>
    <col min="7449" max="7449" width="12.875" style="199" customWidth="1"/>
    <col min="7450" max="7455" width="11.625" style="199" customWidth="1"/>
    <col min="7456" max="7673" width="9.125" style="199"/>
    <col min="7674" max="7674" width="3.625" style="199" customWidth="1"/>
    <col min="7675" max="7675" width="2.75" style="199" customWidth="1"/>
    <col min="7676" max="7676" width="15" style="199" customWidth="1"/>
    <col min="7677" max="7677" width="68.625" style="199" customWidth="1"/>
    <col min="7678" max="7678" width="0" style="199" hidden="1" customWidth="1"/>
    <col min="7679" max="7679" width="22.125" style="199" customWidth="1"/>
    <col min="7680" max="7680" width="22.375" style="199" customWidth="1"/>
    <col min="7681" max="7682" width="17.625" style="199" customWidth="1"/>
    <col min="7683" max="7684" width="20.75" style="199" customWidth="1"/>
    <col min="7685" max="7690" width="17.625" style="199" customWidth="1"/>
    <col min="7691" max="7692" width="16.125" style="199" customWidth="1"/>
    <col min="7693" max="7702" width="17.625" style="199" customWidth="1"/>
    <col min="7703" max="7704" width="19.75" style="199" customWidth="1"/>
    <col min="7705" max="7705" width="12.875" style="199" customWidth="1"/>
    <col min="7706" max="7711" width="11.625" style="199" customWidth="1"/>
    <col min="7712" max="7929" width="9.125" style="199"/>
    <col min="7930" max="7930" width="3.625" style="199" customWidth="1"/>
    <col min="7931" max="7931" width="2.75" style="199" customWidth="1"/>
    <col min="7932" max="7932" width="15" style="199" customWidth="1"/>
    <col min="7933" max="7933" width="68.625" style="199" customWidth="1"/>
    <col min="7934" max="7934" width="0" style="199" hidden="1" customWidth="1"/>
    <col min="7935" max="7935" width="22.125" style="199" customWidth="1"/>
    <col min="7936" max="7936" width="22.375" style="199" customWidth="1"/>
    <col min="7937" max="7938" width="17.625" style="199" customWidth="1"/>
    <col min="7939" max="7940" width="20.75" style="199" customWidth="1"/>
    <col min="7941" max="7946" width="17.625" style="199" customWidth="1"/>
    <col min="7947" max="7948" width="16.125" style="199" customWidth="1"/>
    <col min="7949" max="7958" width="17.625" style="199" customWidth="1"/>
    <col min="7959" max="7960" width="19.75" style="199" customWidth="1"/>
    <col min="7961" max="7961" width="12.875" style="199" customWidth="1"/>
    <col min="7962" max="7967" width="11.625" style="199" customWidth="1"/>
    <col min="7968" max="8185" width="9.125" style="199"/>
    <col min="8186" max="8186" width="3.625" style="199" customWidth="1"/>
    <col min="8187" max="8187" width="2.75" style="199" customWidth="1"/>
    <col min="8188" max="8188" width="15" style="199" customWidth="1"/>
    <col min="8189" max="8189" width="68.625" style="199" customWidth="1"/>
    <col min="8190" max="8190" width="0" style="199" hidden="1" customWidth="1"/>
    <col min="8191" max="8191" width="22.125" style="199" customWidth="1"/>
    <col min="8192" max="8192" width="22.375" style="199" customWidth="1"/>
    <col min="8193" max="8194" width="17.625" style="199" customWidth="1"/>
    <col min="8195" max="8196" width="20.75" style="199" customWidth="1"/>
    <col min="8197" max="8202" width="17.625" style="199" customWidth="1"/>
    <col min="8203" max="8204" width="16.125" style="199" customWidth="1"/>
    <col min="8205" max="8214" width="17.625" style="199" customWidth="1"/>
    <col min="8215" max="8216" width="19.75" style="199" customWidth="1"/>
    <col min="8217" max="8217" width="12.875" style="199" customWidth="1"/>
    <col min="8218" max="8223" width="11.625" style="199" customWidth="1"/>
    <col min="8224" max="8441" width="9.125" style="199"/>
    <col min="8442" max="8442" width="3.625" style="199" customWidth="1"/>
    <col min="8443" max="8443" width="2.75" style="199" customWidth="1"/>
    <col min="8444" max="8444" width="15" style="199" customWidth="1"/>
    <col min="8445" max="8445" width="68.625" style="199" customWidth="1"/>
    <col min="8446" max="8446" width="0" style="199" hidden="1" customWidth="1"/>
    <col min="8447" max="8447" width="22.125" style="199" customWidth="1"/>
    <col min="8448" max="8448" width="22.375" style="199" customWidth="1"/>
    <col min="8449" max="8450" width="17.625" style="199" customWidth="1"/>
    <col min="8451" max="8452" width="20.75" style="199" customWidth="1"/>
    <col min="8453" max="8458" width="17.625" style="199" customWidth="1"/>
    <col min="8459" max="8460" width="16.125" style="199" customWidth="1"/>
    <col min="8461" max="8470" width="17.625" style="199" customWidth="1"/>
    <col min="8471" max="8472" width="19.75" style="199" customWidth="1"/>
    <col min="8473" max="8473" width="12.875" style="199" customWidth="1"/>
    <col min="8474" max="8479" width="11.625" style="199" customWidth="1"/>
    <col min="8480" max="8697" width="9.125" style="199"/>
    <col min="8698" max="8698" width="3.625" style="199" customWidth="1"/>
    <col min="8699" max="8699" width="2.75" style="199" customWidth="1"/>
    <col min="8700" max="8700" width="15" style="199" customWidth="1"/>
    <col min="8701" max="8701" width="68.625" style="199" customWidth="1"/>
    <col min="8702" max="8702" width="0" style="199" hidden="1" customWidth="1"/>
    <col min="8703" max="8703" width="22.125" style="199" customWidth="1"/>
    <col min="8704" max="8704" width="22.375" style="199" customWidth="1"/>
    <col min="8705" max="8706" width="17.625" style="199" customWidth="1"/>
    <col min="8707" max="8708" width="20.75" style="199" customWidth="1"/>
    <col min="8709" max="8714" width="17.625" style="199" customWidth="1"/>
    <col min="8715" max="8716" width="16.125" style="199" customWidth="1"/>
    <col min="8717" max="8726" width="17.625" style="199" customWidth="1"/>
    <col min="8727" max="8728" width="19.75" style="199" customWidth="1"/>
    <col min="8729" max="8729" width="12.875" style="199" customWidth="1"/>
    <col min="8730" max="8735" width="11.625" style="199" customWidth="1"/>
    <col min="8736" max="8953" width="9.125" style="199"/>
    <col min="8954" max="8954" width="3.625" style="199" customWidth="1"/>
    <col min="8955" max="8955" width="2.75" style="199" customWidth="1"/>
    <col min="8956" max="8956" width="15" style="199" customWidth="1"/>
    <col min="8957" max="8957" width="68.625" style="199" customWidth="1"/>
    <col min="8958" max="8958" width="0" style="199" hidden="1" customWidth="1"/>
    <col min="8959" max="8959" width="22.125" style="199" customWidth="1"/>
    <col min="8960" max="8960" width="22.375" style="199" customWidth="1"/>
    <col min="8961" max="8962" width="17.625" style="199" customWidth="1"/>
    <col min="8963" max="8964" width="20.75" style="199" customWidth="1"/>
    <col min="8965" max="8970" width="17.625" style="199" customWidth="1"/>
    <col min="8971" max="8972" width="16.125" style="199" customWidth="1"/>
    <col min="8973" max="8982" width="17.625" style="199" customWidth="1"/>
    <col min="8983" max="8984" width="19.75" style="199" customWidth="1"/>
    <col min="8985" max="8985" width="12.875" style="199" customWidth="1"/>
    <col min="8986" max="8991" width="11.625" style="199" customWidth="1"/>
    <col min="8992" max="9209" width="9.125" style="199"/>
    <col min="9210" max="9210" width="3.625" style="199" customWidth="1"/>
    <col min="9211" max="9211" width="2.75" style="199" customWidth="1"/>
    <col min="9212" max="9212" width="15" style="199" customWidth="1"/>
    <col min="9213" max="9213" width="68.625" style="199" customWidth="1"/>
    <col min="9214" max="9214" width="0" style="199" hidden="1" customWidth="1"/>
    <col min="9215" max="9215" width="22.125" style="199" customWidth="1"/>
    <col min="9216" max="9216" width="22.375" style="199" customWidth="1"/>
    <col min="9217" max="9218" width="17.625" style="199" customWidth="1"/>
    <col min="9219" max="9220" width="20.75" style="199" customWidth="1"/>
    <col min="9221" max="9226" width="17.625" style="199" customWidth="1"/>
    <col min="9227" max="9228" width="16.125" style="199" customWidth="1"/>
    <col min="9229" max="9238" width="17.625" style="199" customWidth="1"/>
    <col min="9239" max="9240" width="19.75" style="199" customWidth="1"/>
    <col min="9241" max="9241" width="12.875" style="199" customWidth="1"/>
    <col min="9242" max="9247" width="11.625" style="199" customWidth="1"/>
    <col min="9248" max="9465" width="9.125" style="199"/>
    <col min="9466" max="9466" width="3.625" style="199" customWidth="1"/>
    <col min="9467" max="9467" width="2.75" style="199" customWidth="1"/>
    <col min="9468" max="9468" width="15" style="199" customWidth="1"/>
    <col min="9469" max="9469" width="68.625" style="199" customWidth="1"/>
    <col min="9470" max="9470" width="0" style="199" hidden="1" customWidth="1"/>
    <col min="9471" max="9471" width="22.125" style="199" customWidth="1"/>
    <col min="9472" max="9472" width="22.375" style="199" customWidth="1"/>
    <col min="9473" max="9474" width="17.625" style="199" customWidth="1"/>
    <col min="9475" max="9476" width="20.75" style="199" customWidth="1"/>
    <col min="9477" max="9482" width="17.625" style="199" customWidth="1"/>
    <col min="9483" max="9484" width="16.125" style="199" customWidth="1"/>
    <col min="9485" max="9494" width="17.625" style="199" customWidth="1"/>
    <col min="9495" max="9496" width="19.75" style="199" customWidth="1"/>
    <col min="9497" max="9497" width="12.875" style="199" customWidth="1"/>
    <col min="9498" max="9503" width="11.625" style="199" customWidth="1"/>
    <col min="9504" max="9721" width="9.125" style="199"/>
    <col min="9722" max="9722" width="3.625" style="199" customWidth="1"/>
    <col min="9723" max="9723" width="2.75" style="199" customWidth="1"/>
    <col min="9724" max="9724" width="15" style="199" customWidth="1"/>
    <col min="9725" max="9725" width="68.625" style="199" customWidth="1"/>
    <col min="9726" max="9726" width="0" style="199" hidden="1" customWidth="1"/>
    <col min="9727" max="9727" width="22.125" style="199" customWidth="1"/>
    <col min="9728" max="9728" width="22.375" style="199" customWidth="1"/>
    <col min="9729" max="9730" width="17.625" style="199" customWidth="1"/>
    <col min="9731" max="9732" width="20.75" style="199" customWidth="1"/>
    <col min="9733" max="9738" width="17.625" style="199" customWidth="1"/>
    <col min="9739" max="9740" width="16.125" style="199" customWidth="1"/>
    <col min="9741" max="9750" width="17.625" style="199" customWidth="1"/>
    <col min="9751" max="9752" width="19.75" style="199" customWidth="1"/>
    <col min="9753" max="9753" width="12.875" style="199" customWidth="1"/>
    <col min="9754" max="9759" width="11.625" style="199" customWidth="1"/>
    <col min="9760" max="9977" width="9.125" style="199"/>
    <col min="9978" max="9978" width="3.625" style="199" customWidth="1"/>
    <col min="9979" max="9979" width="2.75" style="199" customWidth="1"/>
    <col min="9980" max="9980" width="15" style="199" customWidth="1"/>
    <col min="9981" max="9981" width="68.625" style="199" customWidth="1"/>
    <col min="9982" max="9982" width="0" style="199" hidden="1" customWidth="1"/>
    <col min="9983" max="9983" width="22.125" style="199" customWidth="1"/>
    <col min="9984" max="9984" width="22.375" style="199" customWidth="1"/>
    <col min="9985" max="9986" width="17.625" style="199" customWidth="1"/>
    <col min="9987" max="9988" width="20.75" style="199" customWidth="1"/>
    <col min="9989" max="9994" width="17.625" style="199" customWidth="1"/>
    <col min="9995" max="9996" width="16.125" style="199" customWidth="1"/>
    <col min="9997" max="10006" width="17.625" style="199" customWidth="1"/>
    <col min="10007" max="10008" width="19.75" style="199" customWidth="1"/>
    <col min="10009" max="10009" width="12.875" style="199" customWidth="1"/>
    <col min="10010" max="10015" width="11.625" style="199" customWidth="1"/>
    <col min="10016" max="10233" width="9.125" style="199"/>
    <col min="10234" max="10234" width="3.625" style="199" customWidth="1"/>
    <col min="10235" max="10235" width="2.75" style="199" customWidth="1"/>
    <col min="10236" max="10236" width="15" style="199" customWidth="1"/>
    <col min="10237" max="10237" width="68.625" style="199" customWidth="1"/>
    <col min="10238" max="10238" width="0" style="199" hidden="1" customWidth="1"/>
    <col min="10239" max="10239" width="22.125" style="199" customWidth="1"/>
    <col min="10240" max="10240" width="22.375" style="199" customWidth="1"/>
    <col min="10241" max="10242" width="17.625" style="199" customWidth="1"/>
    <col min="10243" max="10244" width="20.75" style="199" customWidth="1"/>
    <col min="10245" max="10250" width="17.625" style="199" customWidth="1"/>
    <col min="10251" max="10252" width="16.125" style="199" customWidth="1"/>
    <col min="10253" max="10262" width="17.625" style="199" customWidth="1"/>
    <col min="10263" max="10264" width="19.75" style="199" customWidth="1"/>
    <col min="10265" max="10265" width="12.875" style="199" customWidth="1"/>
    <col min="10266" max="10271" width="11.625" style="199" customWidth="1"/>
    <col min="10272" max="10489" width="9.125" style="199"/>
    <col min="10490" max="10490" width="3.625" style="199" customWidth="1"/>
    <col min="10491" max="10491" width="2.75" style="199" customWidth="1"/>
    <col min="10492" max="10492" width="15" style="199" customWidth="1"/>
    <col min="10493" max="10493" width="68.625" style="199" customWidth="1"/>
    <col min="10494" max="10494" width="0" style="199" hidden="1" customWidth="1"/>
    <col min="10495" max="10495" width="22.125" style="199" customWidth="1"/>
    <col min="10496" max="10496" width="22.375" style="199" customWidth="1"/>
    <col min="10497" max="10498" width="17.625" style="199" customWidth="1"/>
    <col min="10499" max="10500" width="20.75" style="199" customWidth="1"/>
    <col min="10501" max="10506" width="17.625" style="199" customWidth="1"/>
    <col min="10507" max="10508" width="16.125" style="199" customWidth="1"/>
    <col min="10509" max="10518" width="17.625" style="199" customWidth="1"/>
    <col min="10519" max="10520" width="19.75" style="199" customWidth="1"/>
    <col min="10521" max="10521" width="12.875" style="199" customWidth="1"/>
    <col min="10522" max="10527" width="11.625" style="199" customWidth="1"/>
    <col min="10528" max="10745" width="9.125" style="199"/>
    <col min="10746" max="10746" width="3.625" style="199" customWidth="1"/>
    <col min="10747" max="10747" width="2.75" style="199" customWidth="1"/>
    <col min="10748" max="10748" width="15" style="199" customWidth="1"/>
    <col min="10749" max="10749" width="68.625" style="199" customWidth="1"/>
    <col min="10750" max="10750" width="0" style="199" hidden="1" customWidth="1"/>
    <col min="10751" max="10751" width="22.125" style="199" customWidth="1"/>
    <col min="10752" max="10752" width="22.375" style="199" customWidth="1"/>
    <col min="10753" max="10754" width="17.625" style="199" customWidth="1"/>
    <col min="10755" max="10756" width="20.75" style="199" customWidth="1"/>
    <col min="10757" max="10762" width="17.625" style="199" customWidth="1"/>
    <col min="10763" max="10764" width="16.125" style="199" customWidth="1"/>
    <col min="10765" max="10774" width="17.625" style="199" customWidth="1"/>
    <col min="10775" max="10776" width="19.75" style="199" customWidth="1"/>
    <col min="10777" max="10777" width="12.875" style="199" customWidth="1"/>
    <col min="10778" max="10783" width="11.625" style="199" customWidth="1"/>
    <col min="10784" max="11001" width="9.125" style="199"/>
    <col min="11002" max="11002" width="3.625" style="199" customWidth="1"/>
    <col min="11003" max="11003" width="2.75" style="199" customWidth="1"/>
    <col min="11004" max="11004" width="15" style="199" customWidth="1"/>
    <col min="11005" max="11005" width="68.625" style="199" customWidth="1"/>
    <col min="11006" max="11006" width="0" style="199" hidden="1" customWidth="1"/>
    <col min="11007" max="11007" width="22.125" style="199" customWidth="1"/>
    <col min="11008" max="11008" width="22.375" style="199" customWidth="1"/>
    <col min="11009" max="11010" width="17.625" style="199" customWidth="1"/>
    <col min="11011" max="11012" width="20.75" style="199" customWidth="1"/>
    <col min="11013" max="11018" width="17.625" style="199" customWidth="1"/>
    <col min="11019" max="11020" width="16.125" style="199" customWidth="1"/>
    <col min="11021" max="11030" width="17.625" style="199" customWidth="1"/>
    <col min="11031" max="11032" width="19.75" style="199" customWidth="1"/>
    <col min="11033" max="11033" width="12.875" style="199" customWidth="1"/>
    <col min="11034" max="11039" width="11.625" style="199" customWidth="1"/>
    <col min="11040" max="11257" width="9.125" style="199"/>
    <col min="11258" max="11258" width="3.625" style="199" customWidth="1"/>
    <col min="11259" max="11259" width="2.75" style="199" customWidth="1"/>
    <col min="11260" max="11260" width="15" style="199" customWidth="1"/>
    <col min="11261" max="11261" width="68.625" style="199" customWidth="1"/>
    <col min="11262" max="11262" width="0" style="199" hidden="1" customWidth="1"/>
    <col min="11263" max="11263" width="22.125" style="199" customWidth="1"/>
    <col min="11264" max="11264" width="22.375" style="199" customWidth="1"/>
    <col min="11265" max="11266" width="17.625" style="199" customWidth="1"/>
    <col min="11267" max="11268" width="20.75" style="199" customWidth="1"/>
    <col min="11269" max="11274" width="17.625" style="199" customWidth="1"/>
    <col min="11275" max="11276" width="16.125" style="199" customWidth="1"/>
    <col min="11277" max="11286" width="17.625" style="199" customWidth="1"/>
    <col min="11287" max="11288" width="19.75" style="199" customWidth="1"/>
    <col min="11289" max="11289" width="12.875" style="199" customWidth="1"/>
    <col min="11290" max="11295" width="11.625" style="199" customWidth="1"/>
    <col min="11296" max="11513" width="9.125" style="199"/>
    <col min="11514" max="11514" width="3.625" style="199" customWidth="1"/>
    <col min="11515" max="11515" width="2.75" style="199" customWidth="1"/>
    <col min="11516" max="11516" width="15" style="199" customWidth="1"/>
    <col min="11517" max="11517" width="68.625" style="199" customWidth="1"/>
    <col min="11518" max="11518" width="0" style="199" hidden="1" customWidth="1"/>
    <col min="11519" max="11519" width="22.125" style="199" customWidth="1"/>
    <col min="11520" max="11520" width="22.375" style="199" customWidth="1"/>
    <col min="11521" max="11522" width="17.625" style="199" customWidth="1"/>
    <col min="11523" max="11524" width="20.75" style="199" customWidth="1"/>
    <col min="11525" max="11530" width="17.625" style="199" customWidth="1"/>
    <col min="11531" max="11532" width="16.125" style="199" customWidth="1"/>
    <col min="11533" max="11542" width="17.625" style="199" customWidth="1"/>
    <col min="11543" max="11544" width="19.75" style="199" customWidth="1"/>
    <col min="11545" max="11545" width="12.875" style="199" customWidth="1"/>
    <col min="11546" max="11551" width="11.625" style="199" customWidth="1"/>
    <col min="11552" max="11769" width="9.125" style="199"/>
    <col min="11770" max="11770" width="3.625" style="199" customWidth="1"/>
    <col min="11771" max="11771" width="2.75" style="199" customWidth="1"/>
    <col min="11772" max="11772" width="15" style="199" customWidth="1"/>
    <col min="11773" max="11773" width="68.625" style="199" customWidth="1"/>
    <col min="11774" max="11774" width="0" style="199" hidden="1" customWidth="1"/>
    <col min="11775" max="11775" width="22.125" style="199" customWidth="1"/>
    <col min="11776" max="11776" width="22.375" style="199" customWidth="1"/>
    <col min="11777" max="11778" width="17.625" style="199" customWidth="1"/>
    <col min="11779" max="11780" width="20.75" style="199" customWidth="1"/>
    <col min="11781" max="11786" width="17.625" style="199" customWidth="1"/>
    <col min="11787" max="11788" width="16.125" style="199" customWidth="1"/>
    <col min="11789" max="11798" width="17.625" style="199" customWidth="1"/>
    <col min="11799" max="11800" width="19.75" style="199" customWidth="1"/>
    <col min="11801" max="11801" width="12.875" style="199" customWidth="1"/>
    <col min="11802" max="11807" width="11.625" style="199" customWidth="1"/>
    <col min="11808" max="12025" width="9.125" style="199"/>
    <col min="12026" max="12026" width="3.625" style="199" customWidth="1"/>
    <col min="12027" max="12027" width="2.75" style="199" customWidth="1"/>
    <col min="12028" max="12028" width="15" style="199" customWidth="1"/>
    <col min="12029" max="12029" width="68.625" style="199" customWidth="1"/>
    <col min="12030" max="12030" width="0" style="199" hidden="1" customWidth="1"/>
    <col min="12031" max="12031" width="22.125" style="199" customWidth="1"/>
    <col min="12032" max="12032" width="22.375" style="199" customWidth="1"/>
    <col min="12033" max="12034" width="17.625" style="199" customWidth="1"/>
    <col min="12035" max="12036" width="20.75" style="199" customWidth="1"/>
    <col min="12037" max="12042" width="17.625" style="199" customWidth="1"/>
    <col min="12043" max="12044" width="16.125" style="199" customWidth="1"/>
    <col min="12045" max="12054" width="17.625" style="199" customWidth="1"/>
    <col min="12055" max="12056" width="19.75" style="199" customWidth="1"/>
    <col min="12057" max="12057" width="12.875" style="199" customWidth="1"/>
    <col min="12058" max="12063" width="11.625" style="199" customWidth="1"/>
    <col min="12064" max="12281" width="9.125" style="199"/>
    <col min="12282" max="12282" width="3.625" style="199" customWidth="1"/>
    <col min="12283" max="12283" width="2.75" style="199" customWidth="1"/>
    <col min="12284" max="12284" width="15" style="199" customWidth="1"/>
    <col min="12285" max="12285" width="68.625" style="199" customWidth="1"/>
    <col min="12286" max="12286" width="0" style="199" hidden="1" customWidth="1"/>
    <col min="12287" max="12287" width="22.125" style="199" customWidth="1"/>
    <col min="12288" max="12288" width="22.375" style="199" customWidth="1"/>
    <col min="12289" max="12290" width="17.625" style="199" customWidth="1"/>
    <col min="12291" max="12292" width="20.75" style="199" customWidth="1"/>
    <col min="12293" max="12298" width="17.625" style="199" customWidth="1"/>
    <col min="12299" max="12300" width="16.125" style="199" customWidth="1"/>
    <col min="12301" max="12310" width="17.625" style="199" customWidth="1"/>
    <col min="12311" max="12312" width="19.75" style="199" customWidth="1"/>
    <col min="12313" max="12313" width="12.875" style="199" customWidth="1"/>
    <col min="12314" max="12319" width="11.625" style="199" customWidth="1"/>
    <col min="12320" max="12537" width="9.125" style="199"/>
    <col min="12538" max="12538" width="3.625" style="199" customWidth="1"/>
    <col min="12539" max="12539" width="2.75" style="199" customWidth="1"/>
    <col min="12540" max="12540" width="15" style="199" customWidth="1"/>
    <col min="12541" max="12541" width="68.625" style="199" customWidth="1"/>
    <col min="12542" max="12542" width="0" style="199" hidden="1" customWidth="1"/>
    <col min="12543" max="12543" width="22.125" style="199" customWidth="1"/>
    <col min="12544" max="12544" width="22.375" style="199" customWidth="1"/>
    <col min="12545" max="12546" width="17.625" style="199" customWidth="1"/>
    <col min="12547" max="12548" width="20.75" style="199" customWidth="1"/>
    <col min="12549" max="12554" width="17.625" style="199" customWidth="1"/>
    <col min="12555" max="12556" width="16.125" style="199" customWidth="1"/>
    <col min="12557" max="12566" width="17.625" style="199" customWidth="1"/>
    <col min="12567" max="12568" width="19.75" style="199" customWidth="1"/>
    <col min="12569" max="12569" width="12.875" style="199" customWidth="1"/>
    <col min="12570" max="12575" width="11.625" style="199" customWidth="1"/>
    <col min="12576" max="12793" width="9.125" style="199"/>
    <col min="12794" max="12794" width="3.625" style="199" customWidth="1"/>
    <col min="12795" max="12795" width="2.75" style="199" customWidth="1"/>
    <col min="12796" max="12796" width="15" style="199" customWidth="1"/>
    <col min="12797" max="12797" width="68.625" style="199" customWidth="1"/>
    <col min="12798" max="12798" width="0" style="199" hidden="1" customWidth="1"/>
    <col min="12799" max="12799" width="22.125" style="199" customWidth="1"/>
    <col min="12800" max="12800" width="22.375" style="199" customWidth="1"/>
    <col min="12801" max="12802" width="17.625" style="199" customWidth="1"/>
    <col min="12803" max="12804" width="20.75" style="199" customWidth="1"/>
    <col min="12805" max="12810" width="17.625" style="199" customWidth="1"/>
    <col min="12811" max="12812" width="16.125" style="199" customWidth="1"/>
    <col min="12813" max="12822" width="17.625" style="199" customWidth="1"/>
    <col min="12823" max="12824" width="19.75" style="199" customWidth="1"/>
    <col min="12825" max="12825" width="12.875" style="199" customWidth="1"/>
    <col min="12826" max="12831" width="11.625" style="199" customWidth="1"/>
    <col min="12832" max="13049" width="9.125" style="199"/>
    <col min="13050" max="13050" width="3.625" style="199" customWidth="1"/>
    <col min="13051" max="13051" width="2.75" style="199" customWidth="1"/>
    <col min="13052" max="13052" width="15" style="199" customWidth="1"/>
    <col min="13053" max="13053" width="68.625" style="199" customWidth="1"/>
    <col min="13054" max="13054" width="0" style="199" hidden="1" customWidth="1"/>
    <col min="13055" max="13055" width="22.125" style="199" customWidth="1"/>
    <col min="13056" max="13056" width="22.375" style="199" customWidth="1"/>
    <col min="13057" max="13058" width="17.625" style="199" customWidth="1"/>
    <col min="13059" max="13060" width="20.75" style="199" customWidth="1"/>
    <col min="13061" max="13066" width="17.625" style="199" customWidth="1"/>
    <col min="13067" max="13068" width="16.125" style="199" customWidth="1"/>
    <col min="13069" max="13078" width="17.625" style="199" customWidth="1"/>
    <col min="13079" max="13080" width="19.75" style="199" customWidth="1"/>
    <col min="13081" max="13081" width="12.875" style="199" customWidth="1"/>
    <col min="13082" max="13087" width="11.625" style="199" customWidth="1"/>
    <col min="13088" max="13305" width="9.125" style="199"/>
    <col min="13306" max="13306" width="3.625" style="199" customWidth="1"/>
    <col min="13307" max="13307" width="2.75" style="199" customWidth="1"/>
    <col min="13308" max="13308" width="15" style="199" customWidth="1"/>
    <col min="13309" max="13309" width="68.625" style="199" customWidth="1"/>
    <col min="13310" max="13310" width="0" style="199" hidden="1" customWidth="1"/>
    <col min="13311" max="13311" width="22.125" style="199" customWidth="1"/>
    <col min="13312" max="13312" width="22.375" style="199" customWidth="1"/>
    <col min="13313" max="13314" width="17.625" style="199" customWidth="1"/>
    <col min="13315" max="13316" width="20.75" style="199" customWidth="1"/>
    <col min="13317" max="13322" width="17.625" style="199" customWidth="1"/>
    <col min="13323" max="13324" width="16.125" style="199" customWidth="1"/>
    <col min="13325" max="13334" width="17.625" style="199" customWidth="1"/>
    <col min="13335" max="13336" width="19.75" style="199" customWidth="1"/>
    <col min="13337" max="13337" width="12.875" style="199" customWidth="1"/>
    <col min="13338" max="13343" width="11.625" style="199" customWidth="1"/>
    <col min="13344" max="13561" width="9.125" style="199"/>
    <col min="13562" max="13562" width="3.625" style="199" customWidth="1"/>
    <col min="13563" max="13563" width="2.75" style="199" customWidth="1"/>
    <col min="13564" max="13564" width="15" style="199" customWidth="1"/>
    <col min="13565" max="13565" width="68.625" style="199" customWidth="1"/>
    <col min="13566" max="13566" width="0" style="199" hidden="1" customWidth="1"/>
    <col min="13567" max="13567" width="22.125" style="199" customWidth="1"/>
    <col min="13568" max="13568" width="22.375" style="199" customWidth="1"/>
    <col min="13569" max="13570" width="17.625" style="199" customWidth="1"/>
    <col min="13571" max="13572" width="20.75" style="199" customWidth="1"/>
    <col min="13573" max="13578" width="17.625" style="199" customWidth="1"/>
    <col min="13579" max="13580" width="16.125" style="199" customWidth="1"/>
    <col min="13581" max="13590" width="17.625" style="199" customWidth="1"/>
    <col min="13591" max="13592" width="19.75" style="199" customWidth="1"/>
    <col min="13593" max="13593" width="12.875" style="199" customWidth="1"/>
    <col min="13594" max="13599" width="11.625" style="199" customWidth="1"/>
    <col min="13600" max="13817" width="9.125" style="199"/>
    <col min="13818" max="13818" width="3.625" style="199" customWidth="1"/>
    <col min="13819" max="13819" width="2.75" style="199" customWidth="1"/>
    <col min="13820" max="13820" width="15" style="199" customWidth="1"/>
    <col min="13821" max="13821" width="68.625" style="199" customWidth="1"/>
    <col min="13822" max="13822" width="0" style="199" hidden="1" customWidth="1"/>
    <col min="13823" max="13823" width="22.125" style="199" customWidth="1"/>
    <col min="13824" max="13824" width="22.375" style="199" customWidth="1"/>
    <col min="13825" max="13826" width="17.625" style="199" customWidth="1"/>
    <col min="13827" max="13828" width="20.75" style="199" customWidth="1"/>
    <col min="13829" max="13834" width="17.625" style="199" customWidth="1"/>
    <col min="13835" max="13836" width="16.125" style="199" customWidth="1"/>
    <col min="13837" max="13846" width="17.625" style="199" customWidth="1"/>
    <col min="13847" max="13848" width="19.75" style="199" customWidth="1"/>
    <col min="13849" max="13849" width="12.875" style="199" customWidth="1"/>
    <col min="13850" max="13855" width="11.625" style="199" customWidth="1"/>
    <col min="13856" max="14073" width="9.125" style="199"/>
    <col min="14074" max="14074" width="3.625" style="199" customWidth="1"/>
    <col min="14075" max="14075" width="2.75" style="199" customWidth="1"/>
    <col min="14076" max="14076" width="15" style="199" customWidth="1"/>
    <col min="14077" max="14077" width="68.625" style="199" customWidth="1"/>
    <col min="14078" max="14078" width="0" style="199" hidden="1" customWidth="1"/>
    <col min="14079" max="14079" width="22.125" style="199" customWidth="1"/>
    <col min="14080" max="14080" width="22.375" style="199" customWidth="1"/>
    <col min="14081" max="14082" width="17.625" style="199" customWidth="1"/>
    <col min="14083" max="14084" width="20.75" style="199" customWidth="1"/>
    <col min="14085" max="14090" width="17.625" style="199" customWidth="1"/>
    <col min="14091" max="14092" width="16.125" style="199" customWidth="1"/>
    <col min="14093" max="14102" width="17.625" style="199" customWidth="1"/>
    <col min="14103" max="14104" width="19.75" style="199" customWidth="1"/>
    <col min="14105" max="14105" width="12.875" style="199" customWidth="1"/>
    <col min="14106" max="14111" width="11.625" style="199" customWidth="1"/>
    <col min="14112" max="14329" width="9.125" style="199"/>
    <col min="14330" max="14330" width="3.625" style="199" customWidth="1"/>
    <col min="14331" max="14331" width="2.75" style="199" customWidth="1"/>
    <col min="14332" max="14332" width="15" style="199" customWidth="1"/>
    <col min="14333" max="14333" width="68.625" style="199" customWidth="1"/>
    <col min="14334" max="14334" width="0" style="199" hidden="1" customWidth="1"/>
    <col min="14335" max="14335" width="22.125" style="199" customWidth="1"/>
    <col min="14336" max="14336" width="22.375" style="199" customWidth="1"/>
    <col min="14337" max="14338" width="17.625" style="199" customWidth="1"/>
    <col min="14339" max="14340" width="20.75" style="199" customWidth="1"/>
    <col min="14341" max="14346" width="17.625" style="199" customWidth="1"/>
    <col min="14347" max="14348" width="16.125" style="199" customWidth="1"/>
    <col min="14349" max="14358" width="17.625" style="199" customWidth="1"/>
    <col min="14359" max="14360" width="19.75" style="199" customWidth="1"/>
    <col min="14361" max="14361" width="12.875" style="199" customWidth="1"/>
    <col min="14362" max="14367" width="11.625" style="199" customWidth="1"/>
    <col min="14368" max="14585" width="9.125" style="199"/>
    <col min="14586" max="14586" width="3.625" style="199" customWidth="1"/>
    <col min="14587" max="14587" width="2.75" style="199" customWidth="1"/>
    <col min="14588" max="14588" width="15" style="199" customWidth="1"/>
    <col min="14589" max="14589" width="68.625" style="199" customWidth="1"/>
    <col min="14590" max="14590" width="0" style="199" hidden="1" customWidth="1"/>
    <col min="14591" max="14591" width="22.125" style="199" customWidth="1"/>
    <col min="14592" max="14592" width="22.375" style="199" customWidth="1"/>
    <col min="14593" max="14594" width="17.625" style="199" customWidth="1"/>
    <col min="14595" max="14596" width="20.75" style="199" customWidth="1"/>
    <col min="14597" max="14602" width="17.625" style="199" customWidth="1"/>
    <col min="14603" max="14604" width="16.125" style="199" customWidth="1"/>
    <col min="14605" max="14614" width="17.625" style="199" customWidth="1"/>
    <col min="14615" max="14616" width="19.75" style="199" customWidth="1"/>
    <col min="14617" max="14617" width="12.875" style="199" customWidth="1"/>
    <col min="14618" max="14623" width="11.625" style="199" customWidth="1"/>
    <col min="14624" max="14841" width="9.125" style="199"/>
    <col min="14842" max="14842" width="3.625" style="199" customWidth="1"/>
    <col min="14843" max="14843" width="2.75" style="199" customWidth="1"/>
    <col min="14844" max="14844" width="15" style="199" customWidth="1"/>
    <col min="14845" max="14845" width="68.625" style="199" customWidth="1"/>
    <col min="14846" max="14846" width="0" style="199" hidden="1" customWidth="1"/>
    <col min="14847" max="14847" width="22.125" style="199" customWidth="1"/>
    <col min="14848" max="14848" width="22.375" style="199" customWidth="1"/>
    <col min="14849" max="14850" width="17.625" style="199" customWidth="1"/>
    <col min="14851" max="14852" width="20.75" style="199" customWidth="1"/>
    <col min="14853" max="14858" width="17.625" style="199" customWidth="1"/>
    <col min="14859" max="14860" width="16.125" style="199" customWidth="1"/>
    <col min="14861" max="14870" width="17.625" style="199" customWidth="1"/>
    <col min="14871" max="14872" width="19.75" style="199" customWidth="1"/>
    <col min="14873" max="14873" width="12.875" style="199" customWidth="1"/>
    <col min="14874" max="14879" width="11.625" style="199" customWidth="1"/>
    <col min="14880" max="15097" width="9.125" style="199"/>
    <col min="15098" max="15098" width="3.625" style="199" customWidth="1"/>
    <col min="15099" max="15099" width="2.75" style="199" customWidth="1"/>
    <col min="15100" max="15100" width="15" style="199" customWidth="1"/>
    <col min="15101" max="15101" width="68.625" style="199" customWidth="1"/>
    <col min="15102" max="15102" width="0" style="199" hidden="1" customWidth="1"/>
    <col min="15103" max="15103" width="22.125" style="199" customWidth="1"/>
    <col min="15104" max="15104" width="22.375" style="199" customWidth="1"/>
    <col min="15105" max="15106" width="17.625" style="199" customWidth="1"/>
    <col min="15107" max="15108" width="20.75" style="199" customWidth="1"/>
    <col min="15109" max="15114" width="17.625" style="199" customWidth="1"/>
    <col min="15115" max="15116" width="16.125" style="199" customWidth="1"/>
    <col min="15117" max="15126" width="17.625" style="199" customWidth="1"/>
    <col min="15127" max="15128" width="19.75" style="199" customWidth="1"/>
    <col min="15129" max="15129" width="12.875" style="199" customWidth="1"/>
    <col min="15130" max="15135" width="11.625" style="199" customWidth="1"/>
    <col min="15136" max="15353" width="9.125" style="199"/>
    <col min="15354" max="15354" width="3.625" style="199" customWidth="1"/>
    <col min="15355" max="15355" width="2.75" style="199" customWidth="1"/>
    <col min="15356" max="15356" width="15" style="199" customWidth="1"/>
    <col min="15357" max="15357" width="68.625" style="199" customWidth="1"/>
    <col min="15358" max="15358" width="0" style="199" hidden="1" customWidth="1"/>
    <col min="15359" max="15359" width="22.125" style="199" customWidth="1"/>
    <col min="15360" max="15360" width="22.375" style="199" customWidth="1"/>
    <col min="15361" max="15362" width="17.625" style="199" customWidth="1"/>
    <col min="15363" max="15364" width="20.75" style="199" customWidth="1"/>
    <col min="15365" max="15370" width="17.625" style="199" customWidth="1"/>
    <col min="15371" max="15372" width="16.125" style="199" customWidth="1"/>
    <col min="15373" max="15382" width="17.625" style="199" customWidth="1"/>
    <col min="15383" max="15384" width="19.75" style="199" customWidth="1"/>
    <col min="15385" max="15385" width="12.875" style="199" customWidth="1"/>
    <col min="15386" max="15391" width="11.625" style="199" customWidth="1"/>
    <col min="15392" max="15609" width="9.125" style="199"/>
    <col min="15610" max="15610" width="3.625" style="199" customWidth="1"/>
    <col min="15611" max="15611" width="2.75" style="199" customWidth="1"/>
    <col min="15612" max="15612" width="15" style="199" customWidth="1"/>
    <col min="15613" max="15613" width="68.625" style="199" customWidth="1"/>
    <col min="15614" max="15614" width="0" style="199" hidden="1" customWidth="1"/>
    <col min="15615" max="15615" width="22.125" style="199" customWidth="1"/>
    <col min="15616" max="15616" width="22.375" style="199" customWidth="1"/>
    <col min="15617" max="15618" width="17.625" style="199" customWidth="1"/>
    <col min="15619" max="15620" width="20.75" style="199" customWidth="1"/>
    <col min="15621" max="15626" width="17.625" style="199" customWidth="1"/>
    <col min="15627" max="15628" width="16.125" style="199" customWidth="1"/>
    <col min="15629" max="15638" width="17.625" style="199" customWidth="1"/>
    <col min="15639" max="15640" width="19.75" style="199" customWidth="1"/>
    <col min="15641" max="15641" width="12.875" style="199" customWidth="1"/>
    <col min="15642" max="15647" width="11.625" style="199" customWidth="1"/>
    <col min="15648" max="15865" width="9.125" style="199"/>
    <col min="15866" max="15866" width="3.625" style="199" customWidth="1"/>
    <col min="15867" max="15867" width="2.75" style="199" customWidth="1"/>
    <col min="15868" max="15868" width="15" style="199" customWidth="1"/>
    <col min="15869" max="15869" width="68.625" style="199" customWidth="1"/>
    <col min="15870" max="15870" width="0" style="199" hidden="1" customWidth="1"/>
    <col min="15871" max="15871" width="22.125" style="199" customWidth="1"/>
    <col min="15872" max="15872" width="22.375" style="199" customWidth="1"/>
    <col min="15873" max="15874" width="17.625" style="199" customWidth="1"/>
    <col min="15875" max="15876" width="20.75" style="199" customWidth="1"/>
    <col min="15877" max="15882" width="17.625" style="199" customWidth="1"/>
    <col min="15883" max="15884" width="16.125" style="199" customWidth="1"/>
    <col min="15885" max="15894" width="17.625" style="199" customWidth="1"/>
    <col min="15895" max="15896" width="19.75" style="199" customWidth="1"/>
    <col min="15897" max="15897" width="12.875" style="199" customWidth="1"/>
    <col min="15898" max="15903" width="11.625" style="199" customWidth="1"/>
    <col min="15904" max="16121" width="9.125" style="199"/>
    <col min="16122" max="16122" width="3.625" style="199" customWidth="1"/>
    <col min="16123" max="16123" width="2.75" style="199" customWidth="1"/>
    <col min="16124" max="16124" width="15" style="199" customWidth="1"/>
    <col min="16125" max="16125" width="68.625" style="199" customWidth="1"/>
    <col min="16126" max="16126" width="0" style="199" hidden="1" customWidth="1"/>
    <col min="16127" max="16127" width="22.125" style="199" customWidth="1"/>
    <col min="16128" max="16128" width="22.375" style="199" customWidth="1"/>
    <col min="16129" max="16130" width="17.625" style="199" customWidth="1"/>
    <col min="16131" max="16132" width="20.75" style="199" customWidth="1"/>
    <col min="16133" max="16138" width="17.625" style="199" customWidth="1"/>
    <col min="16139" max="16140" width="16.125" style="199" customWidth="1"/>
    <col min="16141" max="16150" width="17.625" style="199" customWidth="1"/>
    <col min="16151" max="16152" width="19.75" style="199" customWidth="1"/>
    <col min="16153" max="16153" width="12.875" style="199" customWidth="1"/>
    <col min="16154" max="16159" width="11.625" style="199" customWidth="1"/>
    <col min="16160" max="16381" width="9.125" style="199"/>
    <col min="16382" max="16384" width="9.125" style="199" customWidth="1"/>
  </cols>
  <sheetData>
    <row r="2" spans="1:26" ht="31.5" customHeight="1">
      <c r="A2" s="199"/>
      <c r="C2" s="480" t="s">
        <v>337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79" t="s">
        <v>43</v>
      </c>
      <c r="Z2" s="479"/>
    </row>
    <row r="3" spans="1:26" ht="31.5" customHeight="1">
      <c r="A3" s="199"/>
      <c r="B3" s="208"/>
      <c r="C3" s="209" t="s">
        <v>45</v>
      </c>
      <c r="D3" s="210"/>
      <c r="E3" s="211"/>
      <c r="F3" s="211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481" t="s">
        <v>78</v>
      </c>
      <c r="Z3" s="482"/>
    </row>
    <row r="4" spans="1:26">
      <c r="B4" s="213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14"/>
    </row>
    <row r="5" spans="1:26" ht="40.5" customHeight="1">
      <c r="A5" s="199"/>
      <c r="B5" s="473" t="s">
        <v>338</v>
      </c>
      <c r="C5" s="483" t="s">
        <v>47</v>
      </c>
      <c r="D5" s="476" t="s">
        <v>30</v>
      </c>
      <c r="E5" s="478"/>
      <c r="F5" s="477"/>
      <c r="G5" s="476" t="s">
        <v>281</v>
      </c>
      <c r="H5" s="477"/>
      <c r="I5" s="476" t="s">
        <v>49</v>
      </c>
      <c r="J5" s="478"/>
      <c r="K5" s="477"/>
      <c r="L5" s="476" t="s">
        <v>281</v>
      </c>
      <c r="M5" s="477"/>
      <c r="N5" s="476" t="s">
        <v>49</v>
      </c>
      <c r="O5" s="478"/>
      <c r="P5" s="477"/>
      <c r="Q5" s="476" t="s">
        <v>281</v>
      </c>
      <c r="R5" s="477"/>
      <c r="S5" s="476" t="s">
        <v>49</v>
      </c>
      <c r="T5" s="478"/>
      <c r="U5" s="477"/>
      <c r="V5" s="476" t="s">
        <v>281</v>
      </c>
      <c r="W5" s="477"/>
      <c r="X5" s="476" t="s">
        <v>49</v>
      </c>
      <c r="Y5" s="478"/>
      <c r="Z5" s="477"/>
    </row>
    <row r="6" spans="1:26" ht="66" customHeight="1">
      <c r="A6" s="199"/>
      <c r="B6" s="474"/>
      <c r="C6" s="484"/>
      <c r="D6" s="224" t="s">
        <v>279</v>
      </c>
      <c r="E6" s="224" t="s">
        <v>278</v>
      </c>
      <c r="F6" s="224" t="s">
        <v>49</v>
      </c>
      <c r="G6" s="224" t="s">
        <v>48</v>
      </c>
      <c r="H6" s="224" t="s">
        <v>49</v>
      </c>
      <c r="I6" s="224" t="s">
        <v>18</v>
      </c>
      <c r="J6" s="224" t="s">
        <v>19</v>
      </c>
      <c r="K6" s="224" t="s">
        <v>20</v>
      </c>
      <c r="L6" s="224" t="s">
        <v>48</v>
      </c>
      <c r="M6" s="224" t="s">
        <v>49</v>
      </c>
      <c r="N6" s="224" t="s">
        <v>21</v>
      </c>
      <c r="O6" s="224" t="s">
        <v>22</v>
      </c>
      <c r="P6" s="224" t="s">
        <v>23</v>
      </c>
      <c r="Q6" s="224" t="s">
        <v>48</v>
      </c>
      <c r="R6" s="224" t="s">
        <v>49</v>
      </c>
      <c r="S6" s="224" t="s">
        <v>24</v>
      </c>
      <c r="T6" s="224" t="s">
        <v>25</v>
      </c>
      <c r="U6" s="224" t="s">
        <v>26</v>
      </c>
      <c r="V6" s="224" t="s">
        <v>48</v>
      </c>
      <c r="W6" s="224" t="s">
        <v>49</v>
      </c>
      <c r="X6" s="224" t="s">
        <v>27</v>
      </c>
      <c r="Y6" s="224" t="s">
        <v>28</v>
      </c>
      <c r="Z6" s="224" t="s">
        <v>29</v>
      </c>
    </row>
    <row r="7" spans="1:26" s="48" customFormat="1" ht="64.5" customHeight="1">
      <c r="B7" s="321"/>
      <c r="C7" s="222" t="s">
        <v>80</v>
      </c>
      <c r="D7" s="322">
        <f>SUM(D9,D17,D18,D19)</f>
        <v>4620879.0100000007</v>
      </c>
      <c r="E7" s="322">
        <f t="shared" ref="E7:Z7" si="0">SUM(E9,E17,E18,E19)</f>
        <v>4620879.0100000007</v>
      </c>
      <c r="F7" s="322">
        <f t="shared" si="0"/>
        <v>4620879.0100000007</v>
      </c>
      <c r="G7" s="322">
        <f t="shared" si="0"/>
        <v>147500</v>
      </c>
      <c r="H7" s="322">
        <f t="shared" si="0"/>
        <v>4620879.0100000007</v>
      </c>
      <c r="I7" s="322">
        <f t="shared" si="0"/>
        <v>1517154.22</v>
      </c>
      <c r="J7" s="322">
        <f t="shared" si="0"/>
        <v>862226.73</v>
      </c>
      <c r="K7" s="322">
        <f t="shared" si="0"/>
        <v>2241498.06</v>
      </c>
      <c r="L7" s="322">
        <f t="shared" si="0"/>
        <v>0</v>
      </c>
      <c r="M7" s="322">
        <f t="shared" si="0"/>
        <v>0</v>
      </c>
      <c r="N7" s="322">
        <f t="shared" si="0"/>
        <v>0</v>
      </c>
      <c r="O7" s="322">
        <f t="shared" si="0"/>
        <v>0</v>
      </c>
      <c r="P7" s="322">
        <f t="shared" si="0"/>
        <v>0</v>
      </c>
      <c r="Q7" s="322">
        <f t="shared" si="0"/>
        <v>0</v>
      </c>
      <c r="R7" s="322">
        <f t="shared" si="0"/>
        <v>0</v>
      </c>
      <c r="S7" s="322">
        <f t="shared" si="0"/>
        <v>0</v>
      </c>
      <c r="T7" s="322">
        <f t="shared" si="0"/>
        <v>0</v>
      </c>
      <c r="U7" s="322">
        <f t="shared" si="0"/>
        <v>0</v>
      </c>
      <c r="V7" s="322">
        <f t="shared" si="0"/>
        <v>0</v>
      </c>
      <c r="W7" s="322">
        <f t="shared" si="0"/>
        <v>0</v>
      </c>
      <c r="X7" s="322">
        <f t="shared" si="0"/>
        <v>0</v>
      </c>
      <c r="Y7" s="322">
        <f t="shared" si="0"/>
        <v>0</v>
      </c>
      <c r="Z7" s="322">
        <f t="shared" si="0"/>
        <v>0</v>
      </c>
    </row>
    <row r="8" spans="1:26">
      <c r="A8" s="199"/>
      <c r="B8" s="204"/>
      <c r="C8" s="226" t="s">
        <v>81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</row>
    <row r="9" spans="1:26">
      <c r="A9" s="199"/>
      <c r="B9" s="205"/>
      <c r="C9" s="227" t="s">
        <v>59</v>
      </c>
      <c r="D9" s="228">
        <f t="shared" ref="D9:G9" si="1">SUM(D10:D16)</f>
        <v>4035830.2100000004</v>
      </c>
      <c r="E9" s="228">
        <f t="shared" si="1"/>
        <v>4035830.2100000004</v>
      </c>
      <c r="F9" s="228">
        <f t="shared" si="1"/>
        <v>4035830.2100000004</v>
      </c>
      <c r="G9" s="228">
        <f t="shared" si="1"/>
        <v>147500</v>
      </c>
      <c r="H9" s="228">
        <f>SUM(H10:H16)</f>
        <v>4035830.2100000004</v>
      </c>
      <c r="I9" s="228">
        <f t="shared" ref="I9:Z9" si="2">SUM(I10:I16)</f>
        <v>937364.71</v>
      </c>
      <c r="J9" s="228">
        <f t="shared" si="2"/>
        <v>862226.73</v>
      </c>
      <c r="K9" s="228">
        <f t="shared" si="2"/>
        <v>2236238.77</v>
      </c>
      <c r="L9" s="228">
        <f t="shared" si="2"/>
        <v>0</v>
      </c>
      <c r="M9" s="228">
        <f t="shared" si="2"/>
        <v>0</v>
      </c>
      <c r="N9" s="228">
        <f t="shared" si="2"/>
        <v>0</v>
      </c>
      <c r="O9" s="228">
        <f t="shared" si="2"/>
        <v>0</v>
      </c>
      <c r="P9" s="228">
        <f t="shared" si="2"/>
        <v>0</v>
      </c>
      <c r="Q9" s="228">
        <f t="shared" si="2"/>
        <v>0</v>
      </c>
      <c r="R9" s="228">
        <f t="shared" si="2"/>
        <v>0</v>
      </c>
      <c r="S9" s="228">
        <f t="shared" si="2"/>
        <v>0</v>
      </c>
      <c r="T9" s="228">
        <f t="shared" si="2"/>
        <v>0</v>
      </c>
      <c r="U9" s="228">
        <f t="shared" si="2"/>
        <v>0</v>
      </c>
      <c r="V9" s="228">
        <f t="shared" si="2"/>
        <v>0</v>
      </c>
      <c r="W9" s="228">
        <f t="shared" si="2"/>
        <v>0</v>
      </c>
      <c r="X9" s="228">
        <f t="shared" si="2"/>
        <v>0</v>
      </c>
      <c r="Y9" s="228">
        <f t="shared" si="2"/>
        <v>0</v>
      </c>
      <c r="Z9" s="228">
        <f t="shared" si="2"/>
        <v>0</v>
      </c>
    </row>
    <row r="10" spans="1:26">
      <c r="A10" s="199"/>
      <c r="B10" s="205"/>
      <c r="C10" s="229" t="s">
        <v>60</v>
      </c>
      <c r="D10" s="219">
        <f t="shared" ref="D10:H10" si="3">D29+D43+D57+D71</f>
        <v>525719.75</v>
      </c>
      <c r="E10" s="219">
        <f t="shared" si="3"/>
        <v>525719.75</v>
      </c>
      <c r="F10" s="219">
        <f t="shared" si="3"/>
        <v>525719.75</v>
      </c>
      <c r="G10" s="219">
        <f t="shared" si="3"/>
        <v>90000</v>
      </c>
      <c r="H10" s="219">
        <f t="shared" si="3"/>
        <v>525719.75</v>
      </c>
      <c r="I10" s="219">
        <f>I29+I43+I57+I71</f>
        <v>129561.77</v>
      </c>
      <c r="J10" s="219">
        <f t="shared" ref="J10:Z10" si="4">J29+J43+J57+J71</f>
        <v>159481.54</v>
      </c>
      <c r="K10" s="219">
        <f t="shared" si="4"/>
        <v>236676.44</v>
      </c>
      <c r="L10" s="219">
        <f t="shared" si="4"/>
        <v>0</v>
      </c>
      <c r="M10" s="219">
        <f t="shared" si="4"/>
        <v>0</v>
      </c>
      <c r="N10" s="219">
        <f t="shared" si="4"/>
        <v>0</v>
      </c>
      <c r="O10" s="219">
        <f t="shared" si="4"/>
        <v>0</v>
      </c>
      <c r="P10" s="219">
        <f t="shared" si="4"/>
        <v>0</v>
      </c>
      <c r="Q10" s="219">
        <f t="shared" si="4"/>
        <v>0</v>
      </c>
      <c r="R10" s="219">
        <f t="shared" si="4"/>
        <v>0</v>
      </c>
      <c r="S10" s="219">
        <f t="shared" si="4"/>
        <v>0</v>
      </c>
      <c r="T10" s="219">
        <f t="shared" si="4"/>
        <v>0</v>
      </c>
      <c r="U10" s="219">
        <f t="shared" si="4"/>
        <v>0</v>
      </c>
      <c r="V10" s="219">
        <f t="shared" si="4"/>
        <v>0</v>
      </c>
      <c r="W10" s="219">
        <f t="shared" si="4"/>
        <v>0</v>
      </c>
      <c r="X10" s="219">
        <f t="shared" si="4"/>
        <v>0</v>
      </c>
      <c r="Y10" s="219">
        <f t="shared" si="4"/>
        <v>0</v>
      </c>
      <c r="Z10" s="219">
        <f t="shared" si="4"/>
        <v>0</v>
      </c>
    </row>
    <row r="11" spans="1:26">
      <c r="A11" s="199"/>
      <c r="B11" s="205"/>
      <c r="C11" s="229" t="s">
        <v>61</v>
      </c>
      <c r="D11" s="219">
        <f t="shared" ref="D11:Z11" si="5">D30+D44+D58+D72</f>
        <v>815758.96</v>
      </c>
      <c r="E11" s="219">
        <f t="shared" si="5"/>
        <v>815758.96</v>
      </c>
      <c r="F11" s="219">
        <f t="shared" si="5"/>
        <v>815758.96</v>
      </c>
      <c r="G11" s="219">
        <f t="shared" si="5"/>
        <v>56000</v>
      </c>
      <c r="H11" s="219">
        <f t="shared" si="5"/>
        <v>815758.96</v>
      </c>
      <c r="I11" s="219">
        <f t="shared" si="5"/>
        <v>165578.46000000002</v>
      </c>
      <c r="J11" s="219">
        <f t="shared" si="5"/>
        <v>256057.15000000002</v>
      </c>
      <c r="K11" s="219">
        <f t="shared" si="5"/>
        <v>394123.35</v>
      </c>
      <c r="L11" s="219">
        <f t="shared" si="5"/>
        <v>0</v>
      </c>
      <c r="M11" s="219">
        <f t="shared" si="5"/>
        <v>0</v>
      </c>
      <c r="N11" s="219">
        <f t="shared" si="5"/>
        <v>0</v>
      </c>
      <c r="O11" s="219">
        <f t="shared" si="5"/>
        <v>0</v>
      </c>
      <c r="P11" s="219">
        <f t="shared" si="5"/>
        <v>0</v>
      </c>
      <c r="Q11" s="219">
        <f t="shared" si="5"/>
        <v>0</v>
      </c>
      <c r="R11" s="219">
        <f t="shared" si="5"/>
        <v>0</v>
      </c>
      <c r="S11" s="219">
        <f t="shared" si="5"/>
        <v>0</v>
      </c>
      <c r="T11" s="219">
        <f t="shared" si="5"/>
        <v>0</v>
      </c>
      <c r="U11" s="219">
        <f t="shared" si="5"/>
        <v>0</v>
      </c>
      <c r="V11" s="219">
        <f t="shared" si="5"/>
        <v>0</v>
      </c>
      <c r="W11" s="219">
        <f t="shared" si="5"/>
        <v>0</v>
      </c>
      <c r="X11" s="219">
        <f t="shared" si="5"/>
        <v>0</v>
      </c>
      <c r="Y11" s="219">
        <f t="shared" si="5"/>
        <v>0</v>
      </c>
      <c r="Z11" s="219">
        <f t="shared" si="5"/>
        <v>0</v>
      </c>
    </row>
    <row r="12" spans="1:26">
      <c r="A12" s="199"/>
      <c r="B12" s="205"/>
      <c r="C12" s="229" t="s">
        <v>62</v>
      </c>
      <c r="D12" s="219">
        <f t="shared" ref="D12:Z15" si="6">D31+D45+D59+D73</f>
        <v>0</v>
      </c>
      <c r="E12" s="219">
        <f t="shared" si="6"/>
        <v>0</v>
      </c>
      <c r="F12" s="219">
        <f t="shared" si="6"/>
        <v>0</v>
      </c>
      <c r="G12" s="219">
        <f t="shared" si="6"/>
        <v>0</v>
      </c>
      <c r="H12" s="219">
        <f t="shared" si="6"/>
        <v>0</v>
      </c>
      <c r="I12" s="219">
        <f t="shared" si="6"/>
        <v>0</v>
      </c>
      <c r="J12" s="219">
        <f t="shared" si="6"/>
        <v>0</v>
      </c>
      <c r="K12" s="219">
        <f t="shared" si="6"/>
        <v>0</v>
      </c>
      <c r="L12" s="219">
        <f t="shared" si="6"/>
        <v>0</v>
      </c>
      <c r="M12" s="219">
        <f t="shared" si="6"/>
        <v>0</v>
      </c>
      <c r="N12" s="219">
        <f t="shared" si="6"/>
        <v>0</v>
      </c>
      <c r="O12" s="219">
        <f t="shared" si="6"/>
        <v>0</v>
      </c>
      <c r="P12" s="219">
        <f t="shared" si="6"/>
        <v>0</v>
      </c>
      <c r="Q12" s="219">
        <f t="shared" si="6"/>
        <v>0</v>
      </c>
      <c r="R12" s="219">
        <f t="shared" si="6"/>
        <v>0</v>
      </c>
      <c r="S12" s="219">
        <f t="shared" si="6"/>
        <v>0</v>
      </c>
      <c r="T12" s="219">
        <f t="shared" si="6"/>
        <v>0</v>
      </c>
      <c r="U12" s="219">
        <f t="shared" si="6"/>
        <v>0</v>
      </c>
      <c r="V12" s="219">
        <f t="shared" si="6"/>
        <v>0</v>
      </c>
      <c r="W12" s="219">
        <f t="shared" si="6"/>
        <v>0</v>
      </c>
      <c r="X12" s="219">
        <f t="shared" si="6"/>
        <v>0</v>
      </c>
      <c r="Y12" s="219">
        <f t="shared" si="6"/>
        <v>0</v>
      </c>
      <c r="Z12" s="219">
        <f t="shared" si="6"/>
        <v>0</v>
      </c>
    </row>
    <row r="13" spans="1:26">
      <c r="A13" s="199"/>
      <c r="B13" s="205"/>
      <c r="C13" s="229" t="s">
        <v>63</v>
      </c>
      <c r="D13" s="219">
        <f t="shared" si="6"/>
        <v>2193173.58</v>
      </c>
      <c r="E13" s="219">
        <f t="shared" si="6"/>
        <v>2193173.58</v>
      </c>
      <c r="F13" s="219">
        <f t="shared" si="6"/>
        <v>2193173.58</v>
      </c>
      <c r="G13" s="219">
        <f t="shared" si="6"/>
        <v>0</v>
      </c>
      <c r="H13" s="219">
        <f t="shared" si="6"/>
        <v>2193173.58</v>
      </c>
      <c r="I13" s="219">
        <f t="shared" ref="I13:X15" si="7">I32+I46+I60+I74</f>
        <v>616922.54</v>
      </c>
      <c r="J13" s="219">
        <f t="shared" si="7"/>
        <v>405170.74</v>
      </c>
      <c r="K13" s="219">
        <f t="shared" si="7"/>
        <v>1171080.3</v>
      </c>
      <c r="L13" s="219">
        <f t="shared" si="7"/>
        <v>0</v>
      </c>
      <c r="M13" s="219">
        <f t="shared" si="7"/>
        <v>0</v>
      </c>
      <c r="N13" s="219">
        <f t="shared" si="7"/>
        <v>0</v>
      </c>
      <c r="O13" s="219">
        <f t="shared" si="7"/>
        <v>0</v>
      </c>
      <c r="P13" s="219">
        <f t="shared" si="7"/>
        <v>0</v>
      </c>
      <c r="Q13" s="219">
        <f t="shared" si="7"/>
        <v>0</v>
      </c>
      <c r="R13" s="219">
        <f t="shared" si="7"/>
        <v>0</v>
      </c>
      <c r="S13" s="219">
        <f t="shared" si="7"/>
        <v>0</v>
      </c>
      <c r="T13" s="219">
        <f t="shared" si="7"/>
        <v>0</v>
      </c>
      <c r="U13" s="219">
        <f t="shared" si="7"/>
        <v>0</v>
      </c>
      <c r="V13" s="219">
        <f t="shared" si="7"/>
        <v>0</v>
      </c>
      <c r="W13" s="219">
        <f t="shared" si="7"/>
        <v>0</v>
      </c>
      <c r="X13" s="219">
        <f t="shared" si="7"/>
        <v>0</v>
      </c>
      <c r="Y13" s="219">
        <f t="shared" si="6"/>
        <v>0</v>
      </c>
      <c r="Z13" s="219">
        <f t="shared" si="6"/>
        <v>0</v>
      </c>
    </row>
    <row r="14" spans="1:26">
      <c r="A14" s="199"/>
      <c r="B14" s="205"/>
      <c r="C14" s="229" t="s">
        <v>53</v>
      </c>
      <c r="D14" s="219">
        <f t="shared" ref="D14:H14" si="8">D33+D47+D61+D75</f>
        <v>0</v>
      </c>
      <c r="E14" s="219">
        <f t="shared" si="8"/>
        <v>0</v>
      </c>
      <c r="F14" s="219">
        <f t="shared" si="8"/>
        <v>0</v>
      </c>
      <c r="G14" s="219">
        <f t="shared" si="8"/>
        <v>0</v>
      </c>
      <c r="H14" s="219">
        <f t="shared" si="8"/>
        <v>0</v>
      </c>
      <c r="I14" s="219">
        <f t="shared" si="7"/>
        <v>0</v>
      </c>
      <c r="J14" s="219">
        <f t="shared" si="7"/>
        <v>0</v>
      </c>
      <c r="K14" s="219">
        <f t="shared" si="7"/>
        <v>0</v>
      </c>
      <c r="L14" s="219">
        <f t="shared" si="7"/>
        <v>0</v>
      </c>
      <c r="M14" s="219">
        <f t="shared" si="7"/>
        <v>0</v>
      </c>
      <c r="N14" s="219">
        <f t="shared" si="7"/>
        <v>0</v>
      </c>
      <c r="O14" s="219">
        <f t="shared" si="7"/>
        <v>0</v>
      </c>
      <c r="P14" s="219">
        <f t="shared" si="7"/>
        <v>0</v>
      </c>
      <c r="Q14" s="219">
        <f t="shared" si="7"/>
        <v>0</v>
      </c>
      <c r="R14" s="219">
        <f t="shared" si="7"/>
        <v>0</v>
      </c>
      <c r="S14" s="219">
        <f t="shared" si="7"/>
        <v>0</v>
      </c>
      <c r="T14" s="219">
        <f t="shared" si="7"/>
        <v>0</v>
      </c>
      <c r="U14" s="219">
        <f t="shared" si="7"/>
        <v>0</v>
      </c>
      <c r="V14" s="219">
        <f t="shared" si="7"/>
        <v>0</v>
      </c>
      <c r="W14" s="219">
        <f t="shared" si="7"/>
        <v>0</v>
      </c>
      <c r="X14" s="219">
        <f t="shared" si="7"/>
        <v>0</v>
      </c>
      <c r="Y14" s="219">
        <f t="shared" si="6"/>
        <v>0</v>
      </c>
      <c r="Z14" s="219">
        <f t="shared" si="6"/>
        <v>0</v>
      </c>
    </row>
    <row r="15" spans="1:26">
      <c r="A15" s="199"/>
      <c r="B15" s="205"/>
      <c r="C15" s="229" t="s">
        <v>64</v>
      </c>
      <c r="D15" s="219">
        <f t="shared" ref="D15:H15" si="9">D34+D48+D62+D76</f>
        <v>64660.7</v>
      </c>
      <c r="E15" s="219">
        <f t="shared" si="9"/>
        <v>64660.7</v>
      </c>
      <c r="F15" s="219">
        <f t="shared" si="9"/>
        <v>64660.7</v>
      </c>
      <c r="G15" s="219">
        <f t="shared" si="9"/>
        <v>0</v>
      </c>
      <c r="H15" s="219">
        <f t="shared" si="9"/>
        <v>64660.7</v>
      </c>
      <c r="I15" s="219">
        <f t="shared" si="7"/>
        <v>0</v>
      </c>
      <c r="J15" s="219">
        <f t="shared" si="7"/>
        <v>40125.360000000001</v>
      </c>
      <c r="K15" s="219">
        <f t="shared" si="7"/>
        <v>24535.34</v>
      </c>
      <c r="L15" s="219">
        <f t="shared" si="7"/>
        <v>0</v>
      </c>
      <c r="M15" s="219">
        <f t="shared" si="7"/>
        <v>0</v>
      </c>
      <c r="N15" s="219">
        <f t="shared" si="7"/>
        <v>0</v>
      </c>
      <c r="O15" s="219">
        <f t="shared" si="7"/>
        <v>0</v>
      </c>
      <c r="P15" s="219">
        <f t="shared" si="7"/>
        <v>0</v>
      </c>
      <c r="Q15" s="219">
        <f t="shared" si="7"/>
        <v>0</v>
      </c>
      <c r="R15" s="219">
        <f t="shared" si="7"/>
        <v>0</v>
      </c>
      <c r="S15" s="219">
        <f t="shared" si="7"/>
        <v>0</v>
      </c>
      <c r="T15" s="219">
        <f t="shared" si="7"/>
        <v>0</v>
      </c>
      <c r="U15" s="219">
        <f t="shared" si="7"/>
        <v>0</v>
      </c>
      <c r="V15" s="219">
        <f t="shared" si="7"/>
        <v>0</v>
      </c>
      <c r="W15" s="219">
        <f t="shared" si="7"/>
        <v>0</v>
      </c>
      <c r="X15" s="219">
        <f t="shared" si="7"/>
        <v>0</v>
      </c>
      <c r="Y15" s="219">
        <f t="shared" si="6"/>
        <v>0</v>
      </c>
      <c r="Z15" s="219">
        <f t="shared" si="6"/>
        <v>0</v>
      </c>
    </row>
    <row r="16" spans="1:26">
      <c r="A16" s="199"/>
      <c r="B16" s="205"/>
      <c r="C16" s="229" t="s">
        <v>65</v>
      </c>
      <c r="D16" s="219">
        <f t="shared" ref="D16:H16" si="10">D35+D49+D63+D77</f>
        <v>436517.22000000003</v>
      </c>
      <c r="E16" s="219">
        <f t="shared" si="10"/>
        <v>436517.22000000003</v>
      </c>
      <c r="F16" s="219">
        <f t="shared" si="10"/>
        <v>436517.22000000003</v>
      </c>
      <c r="G16" s="219">
        <f t="shared" si="10"/>
        <v>1500</v>
      </c>
      <c r="H16" s="219">
        <f t="shared" si="10"/>
        <v>436517.22000000003</v>
      </c>
      <c r="I16" s="219">
        <f>I35+I49+I63+I77</f>
        <v>25301.94</v>
      </c>
      <c r="J16" s="219">
        <f t="shared" ref="J16:Z19" si="11">J35+J49+J63+J77</f>
        <v>1391.94</v>
      </c>
      <c r="K16" s="219">
        <f t="shared" si="11"/>
        <v>409823.33999999997</v>
      </c>
      <c r="L16" s="219">
        <f t="shared" si="11"/>
        <v>0</v>
      </c>
      <c r="M16" s="219">
        <f t="shared" si="11"/>
        <v>0</v>
      </c>
      <c r="N16" s="219">
        <f t="shared" si="11"/>
        <v>0</v>
      </c>
      <c r="O16" s="219">
        <f t="shared" si="11"/>
        <v>0</v>
      </c>
      <c r="P16" s="219">
        <f t="shared" si="11"/>
        <v>0</v>
      </c>
      <c r="Q16" s="219">
        <f t="shared" si="11"/>
        <v>0</v>
      </c>
      <c r="R16" s="219">
        <f t="shared" si="11"/>
        <v>0</v>
      </c>
      <c r="S16" s="219">
        <f t="shared" si="11"/>
        <v>0</v>
      </c>
      <c r="T16" s="219">
        <f t="shared" si="11"/>
        <v>0</v>
      </c>
      <c r="U16" s="219">
        <f t="shared" si="11"/>
        <v>0</v>
      </c>
      <c r="V16" s="219">
        <f t="shared" si="11"/>
        <v>0</v>
      </c>
      <c r="W16" s="219">
        <f t="shared" si="11"/>
        <v>0</v>
      </c>
      <c r="X16" s="219">
        <f t="shared" si="11"/>
        <v>0</v>
      </c>
      <c r="Y16" s="219">
        <f t="shared" si="11"/>
        <v>0</v>
      </c>
      <c r="Z16" s="219">
        <f t="shared" si="11"/>
        <v>0</v>
      </c>
    </row>
    <row r="17" spans="1:26">
      <c r="A17" s="199"/>
      <c r="B17" s="205"/>
      <c r="C17" s="227" t="s">
        <v>66</v>
      </c>
      <c r="D17" s="228">
        <f t="shared" ref="D17:H17" si="12">D36+D50+D64+D78</f>
        <v>585048.80000000005</v>
      </c>
      <c r="E17" s="228">
        <f t="shared" si="12"/>
        <v>585048.80000000005</v>
      </c>
      <c r="F17" s="228">
        <f t="shared" si="12"/>
        <v>585048.80000000005</v>
      </c>
      <c r="G17" s="228">
        <f t="shared" si="12"/>
        <v>0</v>
      </c>
      <c r="H17" s="228">
        <f t="shared" si="12"/>
        <v>585048.80000000005</v>
      </c>
      <c r="I17" s="228">
        <f t="shared" ref="I17:X19" si="13">I36+I50+I64+I78</f>
        <v>579789.51</v>
      </c>
      <c r="J17" s="228">
        <f t="shared" si="13"/>
        <v>0</v>
      </c>
      <c r="K17" s="228">
        <f t="shared" si="13"/>
        <v>5259.29</v>
      </c>
      <c r="L17" s="228">
        <f t="shared" si="13"/>
        <v>0</v>
      </c>
      <c r="M17" s="228">
        <f t="shared" si="13"/>
        <v>0</v>
      </c>
      <c r="N17" s="228">
        <f t="shared" si="13"/>
        <v>0</v>
      </c>
      <c r="O17" s="228">
        <f t="shared" si="13"/>
        <v>0</v>
      </c>
      <c r="P17" s="228">
        <f t="shared" si="13"/>
        <v>0</v>
      </c>
      <c r="Q17" s="228">
        <f t="shared" si="13"/>
        <v>0</v>
      </c>
      <c r="R17" s="228">
        <f t="shared" si="13"/>
        <v>0</v>
      </c>
      <c r="S17" s="228">
        <f t="shared" si="13"/>
        <v>0</v>
      </c>
      <c r="T17" s="228">
        <f t="shared" si="13"/>
        <v>0</v>
      </c>
      <c r="U17" s="228">
        <f t="shared" si="13"/>
        <v>0</v>
      </c>
      <c r="V17" s="228">
        <f t="shared" si="13"/>
        <v>0</v>
      </c>
      <c r="W17" s="228">
        <f t="shared" si="13"/>
        <v>0</v>
      </c>
      <c r="X17" s="228">
        <f t="shared" si="13"/>
        <v>0</v>
      </c>
      <c r="Y17" s="228">
        <f t="shared" si="11"/>
        <v>0</v>
      </c>
      <c r="Z17" s="228">
        <f t="shared" si="11"/>
        <v>0</v>
      </c>
    </row>
    <row r="18" spans="1:26">
      <c r="A18" s="199"/>
      <c r="B18" s="205"/>
      <c r="C18" s="227" t="s">
        <v>256</v>
      </c>
      <c r="D18" s="228">
        <f t="shared" ref="D18:H18" si="14">D37+D51+D65+D79</f>
        <v>0</v>
      </c>
      <c r="E18" s="228">
        <f t="shared" si="14"/>
        <v>0</v>
      </c>
      <c r="F18" s="228">
        <f t="shared" si="14"/>
        <v>0</v>
      </c>
      <c r="G18" s="228">
        <f t="shared" si="14"/>
        <v>0</v>
      </c>
      <c r="H18" s="228">
        <f t="shared" si="14"/>
        <v>0</v>
      </c>
      <c r="I18" s="228">
        <f t="shared" si="13"/>
        <v>0</v>
      </c>
      <c r="J18" s="228">
        <f t="shared" si="13"/>
        <v>0</v>
      </c>
      <c r="K18" s="228">
        <f t="shared" si="13"/>
        <v>0</v>
      </c>
      <c r="L18" s="228">
        <f t="shared" si="13"/>
        <v>0</v>
      </c>
      <c r="M18" s="228">
        <f t="shared" si="13"/>
        <v>0</v>
      </c>
      <c r="N18" s="228">
        <f t="shared" si="13"/>
        <v>0</v>
      </c>
      <c r="O18" s="228">
        <f t="shared" si="13"/>
        <v>0</v>
      </c>
      <c r="P18" s="228">
        <f t="shared" si="13"/>
        <v>0</v>
      </c>
      <c r="Q18" s="228">
        <f t="shared" si="13"/>
        <v>0</v>
      </c>
      <c r="R18" s="228">
        <f t="shared" si="13"/>
        <v>0</v>
      </c>
      <c r="S18" s="228">
        <f t="shared" si="13"/>
        <v>0</v>
      </c>
      <c r="T18" s="228">
        <f t="shared" si="13"/>
        <v>0</v>
      </c>
      <c r="U18" s="228">
        <f t="shared" si="13"/>
        <v>0</v>
      </c>
      <c r="V18" s="228">
        <f t="shared" si="13"/>
        <v>0</v>
      </c>
      <c r="W18" s="228">
        <f t="shared" si="13"/>
        <v>0</v>
      </c>
      <c r="X18" s="228">
        <f t="shared" si="13"/>
        <v>0</v>
      </c>
      <c r="Y18" s="228">
        <f t="shared" si="11"/>
        <v>0</v>
      </c>
      <c r="Z18" s="228">
        <f t="shared" si="11"/>
        <v>0</v>
      </c>
    </row>
    <row r="19" spans="1:26">
      <c r="A19" s="199"/>
      <c r="B19" s="206"/>
      <c r="C19" s="230" t="s">
        <v>68</v>
      </c>
      <c r="D19" s="231">
        <f t="shared" ref="D19:H19" si="15">D38+D52+D66+D80</f>
        <v>0</v>
      </c>
      <c r="E19" s="231">
        <f t="shared" si="15"/>
        <v>0</v>
      </c>
      <c r="F19" s="231">
        <f t="shared" si="15"/>
        <v>0</v>
      </c>
      <c r="G19" s="231">
        <f t="shared" si="15"/>
        <v>0</v>
      </c>
      <c r="H19" s="231">
        <f t="shared" si="15"/>
        <v>0</v>
      </c>
      <c r="I19" s="231">
        <f t="shared" si="13"/>
        <v>0</v>
      </c>
      <c r="J19" s="231">
        <f t="shared" si="13"/>
        <v>0</v>
      </c>
      <c r="K19" s="231">
        <f t="shared" si="13"/>
        <v>0</v>
      </c>
      <c r="L19" s="231">
        <f t="shared" si="13"/>
        <v>0</v>
      </c>
      <c r="M19" s="231">
        <f t="shared" si="13"/>
        <v>0</v>
      </c>
      <c r="N19" s="231">
        <f t="shared" si="13"/>
        <v>0</v>
      </c>
      <c r="O19" s="231">
        <f t="shared" si="13"/>
        <v>0</v>
      </c>
      <c r="P19" s="231">
        <f t="shared" si="13"/>
        <v>0</v>
      </c>
      <c r="Q19" s="231">
        <f t="shared" si="13"/>
        <v>0</v>
      </c>
      <c r="R19" s="231">
        <f t="shared" si="13"/>
        <v>0</v>
      </c>
      <c r="S19" s="231">
        <f t="shared" si="13"/>
        <v>0</v>
      </c>
      <c r="T19" s="231">
        <f t="shared" si="13"/>
        <v>0</v>
      </c>
      <c r="U19" s="231">
        <f t="shared" si="13"/>
        <v>0</v>
      </c>
      <c r="V19" s="231">
        <f t="shared" si="13"/>
        <v>0</v>
      </c>
      <c r="W19" s="231">
        <f t="shared" si="13"/>
        <v>0</v>
      </c>
      <c r="X19" s="231">
        <f t="shared" si="13"/>
        <v>0</v>
      </c>
      <c r="Y19" s="231">
        <f t="shared" si="11"/>
        <v>0</v>
      </c>
      <c r="Z19" s="231">
        <f t="shared" si="11"/>
        <v>0</v>
      </c>
    </row>
    <row r="20" spans="1:26">
      <c r="B20" s="213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14"/>
    </row>
    <row r="21" spans="1:26" ht="27" customHeight="1">
      <c r="A21" s="199"/>
      <c r="B21" s="207"/>
      <c r="C21" s="475" t="s">
        <v>339</v>
      </c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2"/>
    </row>
    <row r="22" spans="1:26" ht="18" hidden="1">
      <c r="A22" s="199"/>
      <c r="B22" s="291"/>
      <c r="C22" s="292"/>
      <c r="D22" s="293"/>
      <c r="E22" s="293"/>
      <c r="F22" s="293"/>
      <c r="G22" s="293"/>
      <c r="H22" s="293"/>
      <c r="I22" s="293">
        <v>1332183.6300000004</v>
      </c>
      <c r="J22" s="293">
        <v>1363409.7051174999</v>
      </c>
      <c r="K22" s="293">
        <v>3474884.2400000007</v>
      </c>
      <c r="L22" s="293"/>
      <c r="M22" s="293"/>
      <c r="N22" s="293">
        <v>1924392.6899999997</v>
      </c>
      <c r="O22" s="293">
        <v>1906205.0400000005</v>
      </c>
      <c r="P22" s="212">
        <v>2023927.89</v>
      </c>
      <c r="Q22" s="212"/>
      <c r="R22" s="212"/>
      <c r="S22" s="212">
        <v>1705717.46</v>
      </c>
      <c r="T22" s="212">
        <v>2591191.9900000002</v>
      </c>
      <c r="U22" s="212">
        <v>1830547.01</v>
      </c>
      <c r="V22" s="212">
        <v>1830547.01</v>
      </c>
      <c r="W22" s="212"/>
      <c r="X22" s="212"/>
      <c r="Y22" s="212"/>
      <c r="Z22" s="294"/>
    </row>
    <row r="23" spans="1:26" ht="18" hidden="1">
      <c r="A23" s="199"/>
      <c r="B23" s="291"/>
      <c r="C23" s="292"/>
      <c r="D23" s="293"/>
      <c r="E23" s="293"/>
      <c r="F23" s="293"/>
      <c r="G23" s="296">
        <f>G24-G22</f>
        <v>0</v>
      </c>
      <c r="H23" s="296">
        <f t="shared" ref="H23:V23" si="16">H24-H22</f>
        <v>4599589.37</v>
      </c>
      <c r="I23" s="296">
        <f t="shared" si="16"/>
        <v>183665.94999999949</v>
      </c>
      <c r="J23" s="296">
        <f t="shared" si="16"/>
        <v>-514438.9151175</v>
      </c>
      <c r="K23" s="296">
        <f t="shared" si="16"/>
        <v>-1240115.2400000007</v>
      </c>
      <c r="L23" s="296">
        <f t="shared" si="16"/>
        <v>0</v>
      </c>
      <c r="M23" s="296">
        <f t="shared" si="16"/>
        <v>0</v>
      </c>
      <c r="N23" s="296">
        <f t="shared" si="16"/>
        <v>-1924392.6899999997</v>
      </c>
      <c r="O23" s="296">
        <f t="shared" si="16"/>
        <v>-1906205.0400000005</v>
      </c>
      <c r="P23" s="296">
        <f t="shared" si="16"/>
        <v>-2023927.89</v>
      </c>
      <c r="Q23" s="296">
        <f t="shared" si="16"/>
        <v>0</v>
      </c>
      <c r="R23" s="296">
        <f t="shared" si="16"/>
        <v>0</v>
      </c>
      <c r="S23" s="296">
        <f t="shared" si="16"/>
        <v>-1705717.46</v>
      </c>
      <c r="T23" s="296">
        <f t="shared" si="16"/>
        <v>-2591191.9900000002</v>
      </c>
      <c r="U23" s="296">
        <f t="shared" si="16"/>
        <v>-1830547.01</v>
      </c>
      <c r="V23" s="296">
        <f t="shared" si="16"/>
        <v>-1830547.01</v>
      </c>
      <c r="W23" s="212"/>
      <c r="X23" s="212"/>
      <c r="Y23" s="212"/>
      <c r="Z23" s="294"/>
    </row>
    <row r="24" spans="1:26" ht="22.5" hidden="1" customHeight="1">
      <c r="A24" s="199"/>
      <c r="B24" s="291"/>
      <c r="C24" s="292"/>
      <c r="D24" s="293"/>
      <c r="E24" s="293"/>
      <c r="F24" s="293"/>
      <c r="G24" s="295">
        <f>G26+G40+G54</f>
        <v>0</v>
      </c>
      <c r="H24" s="295">
        <f t="shared" ref="H24:Y24" si="17">H26+H40+H54</f>
        <v>4599589.37</v>
      </c>
      <c r="I24" s="295">
        <f t="shared" si="17"/>
        <v>1515849.5799999998</v>
      </c>
      <c r="J24" s="295">
        <f t="shared" si="17"/>
        <v>848970.78999999992</v>
      </c>
      <c r="K24" s="295">
        <f t="shared" si="17"/>
        <v>2234769</v>
      </c>
      <c r="L24" s="295">
        <f t="shared" si="17"/>
        <v>0</v>
      </c>
      <c r="M24" s="295">
        <f t="shared" si="17"/>
        <v>0</v>
      </c>
      <c r="N24" s="295">
        <f t="shared" si="17"/>
        <v>0</v>
      </c>
      <c r="O24" s="295">
        <f t="shared" si="17"/>
        <v>0</v>
      </c>
      <c r="P24" s="295">
        <f t="shared" si="17"/>
        <v>0</v>
      </c>
      <c r="Q24" s="295">
        <f t="shared" si="17"/>
        <v>0</v>
      </c>
      <c r="R24" s="295">
        <f t="shared" si="17"/>
        <v>0</v>
      </c>
      <c r="S24" s="295">
        <f t="shared" si="17"/>
        <v>0</v>
      </c>
      <c r="T24" s="295">
        <f>T26+T40+T54</f>
        <v>0</v>
      </c>
      <c r="U24" s="295">
        <f t="shared" si="17"/>
        <v>0</v>
      </c>
      <c r="V24" s="295">
        <f t="shared" si="17"/>
        <v>0</v>
      </c>
      <c r="W24" s="295">
        <f t="shared" si="17"/>
        <v>0</v>
      </c>
      <c r="X24" s="295">
        <f t="shared" si="17"/>
        <v>0</v>
      </c>
      <c r="Y24" s="295">
        <f t="shared" si="17"/>
        <v>0</v>
      </c>
      <c r="Z24" s="294"/>
    </row>
    <row r="25" spans="1:26" ht="54" customHeight="1">
      <c r="A25" s="199"/>
      <c r="B25" s="221" t="s">
        <v>1</v>
      </c>
      <c r="C25" s="222" t="s">
        <v>47</v>
      </c>
      <c r="D25" s="223" t="s">
        <v>279</v>
      </c>
      <c r="E25" s="223" t="s">
        <v>278</v>
      </c>
      <c r="F25" s="223" t="s">
        <v>49</v>
      </c>
      <c r="G25" s="223" t="s">
        <v>48</v>
      </c>
      <c r="H25" s="223" t="s">
        <v>49</v>
      </c>
      <c r="I25" s="223" t="s">
        <v>18</v>
      </c>
      <c r="J25" s="223" t="s">
        <v>19</v>
      </c>
      <c r="K25" s="223" t="s">
        <v>20</v>
      </c>
      <c r="L25" s="223" t="s">
        <v>48</v>
      </c>
      <c r="M25" s="223" t="s">
        <v>49</v>
      </c>
      <c r="N25" s="223" t="s">
        <v>21</v>
      </c>
      <c r="O25" s="223" t="s">
        <v>22</v>
      </c>
      <c r="P25" s="223" t="s">
        <v>23</v>
      </c>
      <c r="Q25" s="223" t="s">
        <v>48</v>
      </c>
      <c r="R25" s="223" t="s">
        <v>49</v>
      </c>
      <c r="S25" s="223" t="s">
        <v>24</v>
      </c>
      <c r="T25" s="223" t="s">
        <v>25</v>
      </c>
      <c r="U25" s="223" t="s">
        <v>26</v>
      </c>
      <c r="V25" s="223" t="s">
        <v>48</v>
      </c>
      <c r="W25" s="223" t="s">
        <v>49</v>
      </c>
      <c r="X25" s="223" t="s">
        <v>27</v>
      </c>
      <c r="Y25" s="223" t="s">
        <v>28</v>
      </c>
      <c r="Z25" s="223" t="s">
        <v>29</v>
      </c>
    </row>
    <row r="26" spans="1:26" s="48" customFormat="1" ht="84" customHeight="1">
      <c r="B26" s="203"/>
      <c r="C26" s="215" t="s">
        <v>340</v>
      </c>
      <c r="D26" s="216">
        <f>SUM(D28,D36,D37,D38)</f>
        <v>1151216.25</v>
      </c>
      <c r="E26" s="216">
        <f t="shared" ref="E26" si="18">SUM(E28,E36,E37,E38)</f>
        <v>1151216.25</v>
      </c>
      <c r="F26" s="225">
        <f t="shared" ref="F26:Z26" si="19">SUM(F28,F36,F37,F38)</f>
        <v>1151216.25</v>
      </c>
      <c r="G26" s="342">
        <f t="shared" si="19"/>
        <v>0</v>
      </c>
      <c r="H26" s="342">
        <f t="shared" si="19"/>
        <v>1151216.25</v>
      </c>
      <c r="I26" s="225">
        <f t="shared" si="19"/>
        <v>652638.39</v>
      </c>
      <c r="J26" s="225">
        <f t="shared" si="19"/>
        <v>95562.4</v>
      </c>
      <c r="K26" s="225">
        <f t="shared" si="19"/>
        <v>403015.46</v>
      </c>
      <c r="L26" s="342">
        <f t="shared" si="19"/>
        <v>0</v>
      </c>
      <c r="M26" s="342">
        <f t="shared" si="19"/>
        <v>0</v>
      </c>
      <c r="N26" s="225">
        <f t="shared" si="19"/>
        <v>0</v>
      </c>
      <c r="O26" s="225">
        <f t="shared" si="19"/>
        <v>0</v>
      </c>
      <c r="P26" s="225">
        <f t="shared" si="19"/>
        <v>0</v>
      </c>
      <c r="Q26" s="342">
        <f t="shared" si="19"/>
        <v>0</v>
      </c>
      <c r="R26" s="342">
        <f t="shared" si="19"/>
        <v>0</v>
      </c>
      <c r="S26" s="225">
        <f t="shared" si="19"/>
        <v>0</v>
      </c>
      <c r="T26" s="225">
        <f t="shared" si="19"/>
        <v>0</v>
      </c>
      <c r="U26" s="225">
        <f t="shared" si="19"/>
        <v>0</v>
      </c>
      <c r="V26" s="342">
        <f t="shared" si="19"/>
        <v>0</v>
      </c>
      <c r="W26" s="342">
        <f t="shared" si="19"/>
        <v>0</v>
      </c>
      <c r="X26" s="225">
        <f t="shared" si="19"/>
        <v>0</v>
      </c>
      <c r="Y26" s="225">
        <f t="shared" si="19"/>
        <v>0</v>
      </c>
      <c r="Z26" s="225">
        <f t="shared" si="19"/>
        <v>0</v>
      </c>
    </row>
    <row r="27" spans="1:26">
      <c r="A27" s="199"/>
      <c r="B27" s="204"/>
      <c r="C27" s="226" t="s">
        <v>81</v>
      </c>
      <c r="D27" s="217"/>
      <c r="E27" s="217"/>
      <c r="F27" s="217"/>
      <c r="G27" s="343"/>
      <c r="H27" s="343"/>
      <c r="I27" s="217"/>
      <c r="J27" s="217"/>
      <c r="K27" s="217"/>
      <c r="L27" s="343"/>
      <c r="M27" s="343"/>
      <c r="N27" s="217"/>
      <c r="O27" s="217"/>
      <c r="P27" s="217"/>
      <c r="Q27" s="343"/>
      <c r="R27" s="343"/>
      <c r="S27" s="217"/>
      <c r="T27" s="217"/>
      <c r="U27" s="217"/>
      <c r="V27" s="343"/>
      <c r="W27" s="343"/>
      <c r="X27" s="217"/>
      <c r="Y27" s="217"/>
      <c r="Z27" s="217"/>
    </row>
    <row r="28" spans="1:26">
      <c r="A28" s="199"/>
      <c r="B28" s="205"/>
      <c r="C28" s="227" t="s">
        <v>59</v>
      </c>
      <c r="D28" s="218">
        <f t="shared" ref="D28:E28" si="20">SUM(D29:D35)</f>
        <v>608645.44999999995</v>
      </c>
      <c r="E28" s="228">
        <f t="shared" si="20"/>
        <v>608645.44999999995</v>
      </c>
      <c r="F28" s="228">
        <f t="shared" ref="F28:G28" si="21">SUM(F29:F35)</f>
        <v>608645.44999999995</v>
      </c>
      <c r="G28" s="344">
        <f t="shared" si="21"/>
        <v>0</v>
      </c>
      <c r="H28" s="344">
        <f>SUM(H29:H35)</f>
        <v>608645.44999999995</v>
      </c>
      <c r="I28" s="228">
        <f t="shared" ref="I28:Z28" si="22">SUM(I29:I35)</f>
        <v>115326.87999999999</v>
      </c>
      <c r="J28" s="228">
        <f t="shared" si="22"/>
        <v>95562.4</v>
      </c>
      <c r="K28" s="228">
        <f t="shared" si="22"/>
        <v>397756.17000000004</v>
      </c>
      <c r="L28" s="344">
        <f t="shared" si="22"/>
        <v>0</v>
      </c>
      <c r="M28" s="344">
        <f t="shared" si="22"/>
        <v>0</v>
      </c>
      <c r="N28" s="228">
        <f t="shared" si="22"/>
        <v>0</v>
      </c>
      <c r="O28" s="228">
        <f t="shared" si="22"/>
        <v>0</v>
      </c>
      <c r="P28" s="228">
        <f t="shared" si="22"/>
        <v>0</v>
      </c>
      <c r="Q28" s="344">
        <f t="shared" si="22"/>
        <v>0</v>
      </c>
      <c r="R28" s="344">
        <f t="shared" si="22"/>
        <v>0</v>
      </c>
      <c r="S28" s="228">
        <f t="shared" si="22"/>
        <v>0</v>
      </c>
      <c r="T28" s="228">
        <f t="shared" si="22"/>
        <v>0</v>
      </c>
      <c r="U28" s="228">
        <f t="shared" si="22"/>
        <v>0</v>
      </c>
      <c r="V28" s="344">
        <f t="shared" si="22"/>
        <v>0</v>
      </c>
      <c r="W28" s="344">
        <f t="shared" si="22"/>
        <v>0</v>
      </c>
      <c r="X28" s="228">
        <f t="shared" si="22"/>
        <v>0</v>
      </c>
      <c r="Y28" s="228">
        <f t="shared" si="22"/>
        <v>0</v>
      </c>
      <c r="Z28" s="228">
        <f t="shared" si="22"/>
        <v>0</v>
      </c>
    </row>
    <row r="29" spans="1:26">
      <c r="A29" s="199"/>
      <c r="B29" s="205"/>
      <c r="C29" s="229" t="s">
        <v>60</v>
      </c>
      <c r="D29" s="219">
        <f>E29</f>
        <v>12645</v>
      </c>
      <c r="E29" s="219">
        <f>F29</f>
        <v>12645</v>
      </c>
      <c r="F29" s="219">
        <f>H29+M29+R29+W29</f>
        <v>12645</v>
      </c>
      <c r="G29" s="345"/>
      <c r="H29" s="345">
        <f>SUBTOTAL(9,I29,J29,K29)</f>
        <v>12645</v>
      </c>
      <c r="I29" s="219">
        <v>4215</v>
      </c>
      <c r="J29" s="219">
        <v>4215</v>
      </c>
      <c r="K29" s="219">
        <v>4215</v>
      </c>
      <c r="L29" s="345"/>
      <c r="M29" s="345">
        <f>SUBTOTAL(9,N29,O29,P29)</f>
        <v>0</v>
      </c>
      <c r="N29" s="219"/>
      <c r="O29" s="219"/>
      <c r="P29" s="219"/>
      <c r="Q29" s="345"/>
      <c r="R29" s="345">
        <f>SUBTOTAL(9,S29,T29,U29)</f>
        <v>0</v>
      </c>
      <c r="S29" s="219"/>
      <c r="T29" s="219"/>
      <c r="U29" s="219"/>
      <c r="V29" s="345"/>
      <c r="W29" s="345">
        <f>SUBTOTAL(9,X29,Y29,Z29)</f>
        <v>0</v>
      </c>
      <c r="X29" s="219"/>
      <c r="Y29" s="219"/>
      <c r="Z29" s="219"/>
    </row>
    <row r="30" spans="1:26">
      <c r="A30" s="199"/>
      <c r="B30" s="205"/>
      <c r="C30" s="229" t="s">
        <v>61</v>
      </c>
      <c r="D30" s="219">
        <f t="shared" ref="D30:E38" si="23">E30</f>
        <v>110358.34</v>
      </c>
      <c r="E30" s="219">
        <f t="shared" si="23"/>
        <v>110358.34</v>
      </c>
      <c r="F30" s="219">
        <f t="shared" ref="F30:F38" si="24">H30+M30+R30+W30</f>
        <v>110358.34</v>
      </c>
      <c r="G30" s="345"/>
      <c r="H30" s="345">
        <f t="shared" ref="H30:H38" si="25">SUBTOTAL(9,I30,J30,K30)</f>
        <v>110358.34</v>
      </c>
      <c r="I30" s="219">
        <v>22101.34</v>
      </c>
      <c r="J30" s="219">
        <v>20888.02</v>
      </c>
      <c r="K30" s="219">
        <v>67368.98</v>
      </c>
      <c r="L30" s="345"/>
      <c r="M30" s="345">
        <f t="shared" ref="M30:M38" si="26">SUBTOTAL(9,N30,O30,P30)</f>
        <v>0</v>
      </c>
      <c r="N30" s="219"/>
      <c r="O30" s="219"/>
      <c r="P30" s="219"/>
      <c r="Q30" s="345"/>
      <c r="R30" s="345">
        <f t="shared" ref="R30:R38" si="27">SUBTOTAL(9,S30,T30,U30)</f>
        <v>0</v>
      </c>
      <c r="S30" s="219"/>
      <c r="T30" s="219"/>
      <c r="U30" s="219"/>
      <c r="V30" s="345"/>
      <c r="W30" s="345">
        <f t="shared" ref="W30:W38" si="28">SUBTOTAL(9,X30,Y30,Z30)</f>
        <v>0</v>
      </c>
      <c r="X30" s="219"/>
      <c r="Y30" s="219"/>
      <c r="Z30" s="219"/>
    </row>
    <row r="31" spans="1:26">
      <c r="A31" s="199"/>
      <c r="B31" s="205"/>
      <c r="C31" s="229" t="s">
        <v>62</v>
      </c>
      <c r="D31" s="219">
        <f t="shared" si="23"/>
        <v>0</v>
      </c>
      <c r="E31" s="219">
        <f t="shared" si="23"/>
        <v>0</v>
      </c>
      <c r="F31" s="219">
        <f t="shared" si="24"/>
        <v>0</v>
      </c>
      <c r="G31" s="345"/>
      <c r="H31" s="345">
        <f t="shared" si="25"/>
        <v>0</v>
      </c>
      <c r="I31" s="219"/>
      <c r="J31" s="219"/>
      <c r="K31" s="219"/>
      <c r="L31" s="345"/>
      <c r="M31" s="345">
        <f t="shared" si="26"/>
        <v>0</v>
      </c>
      <c r="N31" s="219"/>
      <c r="O31" s="219"/>
      <c r="P31" s="219"/>
      <c r="Q31" s="345"/>
      <c r="R31" s="345">
        <f t="shared" si="27"/>
        <v>0</v>
      </c>
      <c r="S31" s="219"/>
      <c r="T31" s="219"/>
      <c r="U31" s="219"/>
      <c r="V31" s="345"/>
      <c r="W31" s="345">
        <f t="shared" si="28"/>
        <v>0</v>
      </c>
      <c r="X31" s="219"/>
      <c r="Y31" s="219"/>
      <c r="Z31" s="219"/>
    </row>
    <row r="32" spans="1:26">
      <c r="A32" s="199"/>
      <c r="B32" s="205"/>
      <c r="C32" s="229" t="s">
        <v>63</v>
      </c>
      <c r="D32" s="219">
        <f t="shared" si="23"/>
        <v>371870.89</v>
      </c>
      <c r="E32" s="219">
        <f t="shared" si="23"/>
        <v>371870.89</v>
      </c>
      <c r="F32" s="219">
        <f t="shared" si="24"/>
        <v>371870.89</v>
      </c>
      <c r="G32" s="345"/>
      <c r="H32" s="345">
        <f>SUBTOTAL(9,I32,J32,K32)</f>
        <v>371870.89</v>
      </c>
      <c r="I32" s="219">
        <v>81809.31</v>
      </c>
      <c r="J32" s="219">
        <v>29495.57</v>
      </c>
      <c r="K32" s="219">
        <v>260566.01</v>
      </c>
      <c r="L32" s="345"/>
      <c r="M32" s="345">
        <f t="shared" si="26"/>
        <v>0</v>
      </c>
      <c r="N32" s="219"/>
      <c r="O32" s="219"/>
      <c r="P32" s="219"/>
      <c r="Q32" s="345"/>
      <c r="R32" s="345">
        <f t="shared" si="27"/>
        <v>0</v>
      </c>
      <c r="S32" s="219"/>
      <c r="T32" s="219"/>
      <c r="U32" s="219"/>
      <c r="V32" s="345"/>
      <c r="W32" s="345">
        <f t="shared" si="28"/>
        <v>0</v>
      </c>
      <c r="X32" s="219"/>
      <c r="Y32" s="219"/>
      <c r="Z32" s="219"/>
    </row>
    <row r="33" spans="1:26" s="220" customFormat="1">
      <c r="B33" s="205"/>
      <c r="C33" s="229" t="s">
        <v>53</v>
      </c>
      <c r="D33" s="219">
        <f t="shared" si="23"/>
        <v>0</v>
      </c>
      <c r="E33" s="219">
        <f t="shared" si="23"/>
        <v>0</v>
      </c>
      <c r="F33" s="219">
        <f t="shared" si="24"/>
        <v>0</v>
      </c>
      <c r="G33" s="345"/>
      <c r="H33" s="345">
        <f t="shared" si="25"/>
        <v>0</v>
      </c>
      <c r="I33" s="219"/>
      <c r="J33" s="219"/>
      <c r="K33" s="219"/>
      <c r="L33" s="345"/>
      <c r="M33" s="345">
        <f t="shared" si="26"/>
        <v>0</v>
      </c>
      <c r="N33" s="219"/>
      <c r="O33" s="219"/>
      <c r="P33" s="219"/>
      <c r="Q33" s="345"/>
      <c r="R33" s="345">
        <f t="shared" si="27"/>
        <v>0</v>
      </c>
      <c r="S33" s="219"/>
      <c r="T33" s="219"/>
      <c r="U33" s="219"/>
      <c r="V33" s="345"/>
      <c r="W33" s="345">
        <f t="shared" si="28"/>
        <v>0</v>
      </c>
      <c r="X33" s="219"/>
      <c r="Y33" s="219"/>
      <c r="Z33" s="219"/>
    </row>
    <row r="34" spans="1:26">
      <c r="A34" s="199"/>
      <c r="B34" s="205"/>
      <c r="C34" s="229" t="s">
        <v>64</v>
      </c>
      <c r="D34" s="219">
        <f t="shared" si="23"/>
        <v>64660.7</v>
      </c>
      <c r="E34" s="219">
        <f t="shared" si="23"/>
        <v>64660.7</v>
      </c>
      <c r="F34" s="219">
        <f t="shared" si="24"/>
        <v>64660.7</v>
      </c>
      <c r="G34" s="345"/>
      <c r="H34" s="345">
        <f t="shared" si="25"/>
        <v>64660.7</v>
      </c>
      <c r="I34" s="219"/>
      <c r="J34" s="219">
        <v>40125.360000000001</v>
      </c>
      <c r="K34" s="219">
        <v>24535.34</v>
      </c>
      <c r="L34" s="345"/>
      <c r="M34" s="345">
        <f t="shared" si="26"/>
        <v>0</v>
      </c>
      <c r="N34" s="219"/>
      <c r="O34" s="219"/>
      <c r="P34" s="219"/>
      <c r="Q34" s="345"/>
      <c r="R34" s="345">
        <f t="shared" si="27"/>
        <v>0</v>
      </c>
      <c r="S34" s="219"/>
      <c r="T34" s="219"/>
      <c r="U34" s="219"/>
      <c r="V34" s="345"/>
      <c r="W34" s="345">
        <f t="shared" si="28"/>
        <v>0</v>
      </c>
      <c r="X34" s="219"/>
      <c r="Y34" s="219"/>
      <c r="Z34" s="219"/>
    </row>
    <row r="35" spans="1:26">
      <c r="A35" s="199"/>
      <c r="B35" s="205"/>
      <c r="C35" s="229" t="s">
        <v>65</v>
      </c>
      <c r="D35" s="219">
        <f t="shared" si="23"/>
        <v>49110.52</v>
      </c>
      <c r="E35" s="219">
        <f t="shared" si="23"/>
        <v>49110.52</v>
      </c>
      <c r="F35" s="219">
        <f t="shared" si="24"/>
        <v>49110.52</v>
      </c>
      <c r="G35" s="345"/>
      <c r="H35" s="345">
        <f t="shared" si="25"/>
        <v>49110.52</v>
      </c>
      <c r="I35" s="219">
        <v>7201.23</v>
      </c>
      <c r="J35" s="219">
        <v>838.45</v>
      </c>
      <c r="K35" s="219">
        <v>41070.839999999997</v>
      </c>
      <c r="L35" s="345"/>
      <c r="M35" s="345">
        <f t="shared" si="26"/>
        <v>0</v>
      </c>
      <c r="N35" s="219"/>
      <c r="O35" s="219"/>
      <c r="P35" s="219"/>
      <c r="Q35" s="345"/>
      <c r="R35" s="345">
        <f t="shared" si="27"/>
        <v>0</v>
      </c>
      <c r="S35" s="219"/>
      <c r="T35" s="219"/>
      <c r="U35" s="219"/>
      <c r="V35" s="345"/>
      <c r="W35" s="345">
        <f t="shared" si="28"/>
        <v>0</v>
      </c>
      <c r="X35" s="219"/>
      <c r="Y35" s="219"/>
      <c r="Z35" s="219"/>
    </row>
    <row r="36" spans="1:26">
      <c r="A36" s="199"/>
      <c r="B36" s="205"/>
      <c r="C36" s="227" t="s">
        <v>66</v>
      </c>
      <c r="D36" s="219">
        <f t="shared" si="23"/>
        <v>542570.80000000005</v>
      </c>
      <c r="E36" s="228">
        <f t="shared" si="23"/>
        <v>542570.80000000005</v>
      </c>
      <c r="F36" s="228">
        <f t="shared" si="24"/>
        <v>542570.80000000005</v>
      </c>
      <c r="G36" s="344">
        <v>0</v>
      </c>
      <c r="H36" s="344">
        <f t="shared" si="25"/>
        <v>542570.80000000005</v>
      </c>
      <c r="I36" s="228">
        <v>537311.51</v>
      </c>
      <c r="J36" s="228"/>
      <c r="K36" s="228">
        <v>5259.29</v>
      </c>
      <c r="L36" s="344">
        <v>0</v>
      </c>
      <c r="M36" s="344">
        <f t="shared" si="26"/>
        <v>0</v>
      </c>
      <c r="N36" s="228"/>
      <c r="O36" s="228"/>
      <c r="P36" s="228"/>
      <c r="Q36" s="344">
        <v>0</v>
      </c>
      <c r="R36" s="344">
        <f t="shared" si="27"/>
        <v>0</v>
      </c>
      <c r="S36" s="228"/>
      <c r="T36" s="228"/>
      <c r="U36" s="228"/>
      <c r="V36" s="344">
        <v>0</v>
      </c>
      <c r="W36" s="344">
        <f t="shared" si="28"/>
        <v>0</v>
      </c>
      <c r="X36" s="228"/>
      <c r="Y36" s="228"/>
      <c r="Z36" s="228"/>
    </row>
    <row r="37" spans="1:26">
      <c r="A37" s="199"/>
      <c r="B37" s="205"/>
      <c r="C37" s="227" t="s">
        <v>256</v>
      </c>
      <c r="D37" s="219">
        <f t="shared" si="23"/>
        <v>0</v>
      </c>
      <c r="E37" s="228">
        <f t="shared" si="23"/>
        <v>0</v>
      </c>
      <c r="F37" s="228">
        <f t="shared" si="24"/>
        <v>0</v>
      </c>
      <c r="G37" s="344">
        <v>0</v>
      </c>
      <c r="H37" s="344">
        <f t="shared" si="25"/>
        <v>0</v>
      </c>
      <c r="I37" s="228"/>
      <c r="J37" s="228"/>
      <c r="K37" s="228"/>
      <c r="L37" s="344">
        <v>0</v>
      </c>
      <c r="M37" s="344">
        <f t="shared" si="26"/>
        <v>0</v>
      </c>
      <c r="N37" s="228"/>
      <c r="O37" s="228"/>
      <c r="P37" s="228"/>
      <c r="Q37" s="344">
        <v>0</v>
      </c>
      <c r="R37" s="344">
        <f t="shared" si="27"/>
        <v>0</v>
      </c>
      <c r="S37" s="228"/>
      <c r="T37" s="228"/>
      <c r="U37" s="228"/>
      <c r="V37" s="344">
        <v>0</v>
      </c>
      <c r="W37" s="344">
        <f t="shared" si="28"/>
        <v>0</v>
      </c>
      <c r="X37" s="228"/>
      <c r="Y37" s="228"/>
      <c r="Z37" s="228"/>
    </row>
    <row r="38" spans="1:26">
      <c r="A38" s="199"/>
      <c r="B38" s="206"/>
      <c r="C38" s="230" t="s">
        <v>68</v>
      </c>
      <c r="D38" s="219">
        <f t="shared" si="23"/>
        <v>0</v>
      </c>
      <c r="E38" s="231">
        <f t="shared" si="23"/>
        <v>0</v>
      </c>
      <c r="F38" s="231">
        <f t="shared" si="24"/>
        <v>0</v>
      </c>
      <c r="G38" s="346">
        <v>0</v>
      </c>
      <c r="H38" s="346">
        <f t="shared" si="25"/>
        <v>0</v>
      </c>
      <c r="I38" s="231"/>
      <c r="J38" s="231"/>
      <c r="K38" s="231"/>
      <c r="L38" s="346">
        <v>0</v>
      </c>
      <c r="M38" s="346">
        <f t="shared" si="26"/>
        <v>0</v>
      </c>
      <c r="N38" s="231"/>
      <c r="O38" s="231"/>
      <c r="P38" s="231"/>
      <c r="Q38" s="346">
        <v>0</v>
      </c>
      <c r="R38" s="346">
        <f t="shared" si="27"/>
        <v>0</v>
      </c>
      <c r="S38" s="231"/>
      <c r="T38" s="231"/>
      <c r="U38" s="231"/>
      <c r="V38" s="346">
        <v>0</v>
      </c>
      <c r="W38" s="346">
        <f t="shared" si="28"/>
        <v>0</v>
      </c>
      <c r="X38" s="231"/>
      <c r="Y38" s="231"/>
      <c r="Z38" s="231"/>
    </row>
    <row r="39" spans="1:26" ht="54" customHeight="1">
      <c r="A39" s="199"/>
      <c r="B39" s="221" t="s">
        <v>1</v>
      </c>
      <c r="C39" s="222" t="s">
        <v>47</v>
      </c>
      <c r="D39" s="223" t="s">
        <v>279</v>
      </c>
      <c r="E39" s="223" t="s">
        <v>278</v>
      </c>
      <c r="F39" s="223" t="s">
        <v>49</v>
      </c>
      <c r="G39" s="223" t="s">
        <v>48</v>
      </c>
      <c r="H39" s="223" t="s">
        <v>49</v>
      </c>
      <c r="I39" s="223" t="s">
        <v>18</v>
      </c>
      <c r="J39" s="223" t="s">
        <v>19</v>
      </c>
      <c r="K39" s="223" t="s">
        <v>20</v>
      </c>
      <c r="L39" s="223" t="s">
        <v>48</v>
      </c>
      <c r="M39" s="223" t="s">
        <v>49</v>
      </c>
      <c r="N39" s="223" t="s">
        <v>21</v>
      </c>
      <c r="O39" s="223" t="s">
        <v>22</v>
      </c>
      <c r="P39" s="223" t="s">
        <v>23</v>
      </c>
      <c r="Q39" s="223" t="s">
        <v>48</v>
      </c>
      <c r="R39" s="223" t="s">
        <v>49</v>
      </c>
      <c r="S39" s="223" t="s">
        <v>24</v>
      </c>
      <c r="T39" s="223" t="s">
        <v>25</v>
      </c>
      <c r="U39" s="223" t="s">
        <v>26</v>
      </c>
      <c r="V39" s="223" t="s">
        <v>48</v>
      </c>
      <c r="W39" s="223" t="s">
        <v>49</v>
      </c>
      <c r="X39" s="223" t="s">
        <v>27</v>
      </c>
      <c r="Y39" s="223" t="s">
        <v>28</v>
      </c>
      <c r="Z39" s="223" t="s">
        <v>29</v>
      </c>
    </row>
    <row r="40" spans="1:26" s="48" customFormat="1" ht="84" customHeight="1">
      <c r="B40" s="203"/>
      <c r="C40" s="215" t="s">
        <v>341</v>
      </c>
      <c r="D40" s="216">
        <f>SUM(D42,D50,D51,D52)</f>
        <v>2461134.7999999998</v>
      </c>
      <c r="E40" s="216">
        <f t="shared" ref="E40:Z40" si="29">SUM(E42,E50,E51,E52)</f>
        <v>2461134.7999999998</v>
      </c>
      <c r="F40" s="225">
        <f t="shared" si="29"/>
        <v>2461134.7999999998</v>
      </c>
      <c r="G40" s="342">
        <f t="shared" si="29"/>
        <v>0</v>
      </c>
      <c r="H40" s="342">
        <f t="shared" si="29"/>
        <v>2461134.7999999998</v>
      </c>
      <c r="I40" s="225">
        <f t="shared" si="29"/>
        <v>688408.24</v>
      </c>
      <c r="J40" s="225">
        <f t="shared" si="29"/>
        <v>433179.36999999994</v>
      </c>
      <c r="K40" s="225">
        <f t="shared" si="29"/>
        <v>1339547.19</v>
      </c>
      <c r="L40" s="342">
        <f t="shared" si="29"/>
        <v>0</v>
      </c>
      <c r="M40" s="342">
        <f t="shared" si="29"/>
        <v>0</v>
      </c>
      <c r="N40" s="225">
        <f t="shared" si="29"/>
        <v>0</v>
      </c>
      <c r="O40" s="225">
        <f t="shared" si="29"/>
        <v>0</v>
      </c>
      <c r="P40" s="225">
        <f t="shared" si="29"/>
        <v>0</v>
      </c>
      <c r="Q40" s="342">
        <f t="shared" si="29"/>
        <v>0</v>
      </c>
      <c r="R40" s="342">
        <f t="shared" si="29"/>
        <v>0</v>
      </c>
      <c r="S40" s="225">
        <f t="shared" si="29"/>
        <v>0</v>
      </c>
      <c r="T40" s="225">
        <f t="shared" si="29"/>
        <v>0</v>
      </c>
      <c r="U40" s="225">
        <f t="shared" si="29"/>
        <v>0</v>
      </c>
      <c r="V40" s="342">
        <f t="shared" si="29"/>
        <v>0</v>
      </c>
      <c r="W40" s="342">
        <f t="shared" si="29"/>
        <v>0</v>
      </c>
      <c r="X40" s="225">
        <f t="shared" si="29"/>
        <v>0</v>
      </c>
      <c r="Y40" s="225">
        <f t="shared" si="29"/>
        <v>0</v>
      </c>
      <c r="Z40" s="225">
        <f t="shared" si="29"/>
        <v>0</v>
      </c>
    </row>
    <row r="41" spans="1:26">
      <c r="A41" s="199"/>
      <c r="B41" s="204"/>
      <c r="C41" s="226" t="s">
        <v>81</v>
      </c>
      <c r="D41" s="217"/>
      <c r="E41" s="217"/>
      <c r="F41" s="217"/>
      <c r="G41" s="343"/>
      <c r="H41" s="343"/>
      <c r="I41" s="217"/>
      <c r="J41" s="217"/>
      <c r="K41" s="217"/>
      <c r="L41" s="343"/>
      <c r="M41" s="343"/>
      <c r="N41" s="217"/>
      <c r="O41" s="217"/>
      <c r="P41" s="217"/>
      <c r="Q41" s="343"/>
      <c r="R41" s="343"/>
      <c r="S41" s="217"/>
      <c r="T41" s="217"/>
      <c r="U41" s="217"/>
      <c r="V41" s="343"/>
      <c r="W41" s="343"/>
      <c r="X41" s="217"/>
      <c r="Y41" s="217"/>
      <c r="Z41" s="217"/>
    </row>
    <row r="42" spans="1:26">
      <c r="A42" s="199"/>
      <c r="B42" s="205"/>
      <c r="C42" s="227" t="s">
        <v>59</v>
      </c>
      <c r="D42" s="218">
        <f t="shared" ref="D42:G42" si="30">SUM(D43:D49)</f>
        <v>2418656.7999999998</v>
      </c>
      <c r="E42" s="228">
        <f t="shared" si="30"/>
        <v>2418656.7999999998</v>
      </c>
      <c r="F42" s="228">
        <f t="shared" si="30"/>
        <v>2418656.7999999998</v>
      </c>
      <c r="G42" s="344">
        <f t="shared" si="30"/>
        <v>0</v>
      </c>
      <c r="H42" s="344">
        <f>SUM(H43:H49)</f>
        <v>2418656.7999999998</v>
      </c>
      <c r="I42" s="228">
        <f t="shared" ref="I42:Z42" si="31">SUM(I43:I49)</f>
        <v>645930.23999999999</v>
      </c>
      <c r="J42" s="228">
        <f t="shared" si="31"/>
        <v>433179.36999999994</v>
      </c>
      <c r="K42" s="228">
        <f t="shared" si="31"/>
        <v>1339547.19</v>
      </c>
      <c r="L42" s="344">
        <f t="shared" si="31"/>
        <v>0</v>
      </c>
      <c r="M42" s="344">
        <f t="shared" si="31"/>
        <v>0</v>
      </c>
      <c r="N42" s="228">
        <f t="shared" si="31"/>
        <v>0</v>
      </c>
      <c r="O42" s="228">
        <f t="shared" si="31"/>
        <v>0</v>
      </c>
      <c r="P42" s="228">
        <f t="shared" si="31"/>
        <v>0</v>
      </c>
      <c r="Q42" s="344">
        <f t="shared" si="31"/>
        <v>0</v>
      </c>
      <c r="R42" s="344">
        <f t="shared" si="31"/>
        <v>0</v>
      </c>
      <c r="S42" s="228">
        <f t="shared" si="31"/>
        <v>0</v>
      </c>
      <c r="T42" s="228">
        <f t="shared" si="31"/>
        <v>0</v>
      </c>
      <c r="U42" s="228">
        <f t="shared" si="31"/>
        <v>0</v>
      </c>
      <c r="V42" s="344">
        <f t="shared" si="31"/>
        <v>0</v>
      </c>
      <c r="W42" s="344">
        <f t="shared" si="31"/>
        <v>0</v>
      </c>
      <c r="X42" s="228">
        <f t="shared" si="31"/>
        <v>0</v>
      </c>
      <c r="Y42" s="228">
        <f t="shared" si="31"/>
        <v>0</v>
      </c>
      <c r="Z42" s="228">
        <f t="shared" si="31"/>
        <v>0</v>
      </c>
    </row>
    <row r="43" spans="1:26">
      <c r="A43" s="199"/>
      <c r="B43" s="205"/>
      <c r="C43" s="229" t="s">
        <v>60</v>
      </c>
      <c r="D43" s="219">
        <f>E43</f>
        <v>20655</v>
      </c>
      <c r="E43" s="219">
        <f>F43</f>
        <v>20655</v>
      </c>
      <c r="F43" s="219">
        <f>H43+M43+R43+W43</f>
        <v>20655</v>
      </c>
      <c r="G43" s="345"/>
      <c r="H43" s="345">
        <f>SUBTOTAL(9,I43,J43,K43)</f>
        <v>20655</v>
      </c>
      <c r="I43" s="219">
        <v>6885</v>
      </c>
      <c r="J43" s="219">
        <v>6885</v>
      </c>
      <c r="K43" s="219">
        <v>6885</v>
      </c>
      <c r="L43" s="345"/>
      <c r="M43" s="345">
        <f>SUBTOTAL(9,N43,O43,P43)</f>
        <v>0</v>
      </c>
      <c r="N43" s="219"/>
      <c r="O43" s="219"/>
      <c r="P43" s="219"/>
      <c r="Q43" s="345"/>
      <c r="R43" s="345">
        <f>SUBTOTAL(9,S43,T43,U43)</f>
        <v>0</v>
      </c>
      <c r="S43" s="219"/>
      <c r="T43" s="219"/>
      <c r="U43" s="219"/>
      <c r="V43" s="345"/>
      <c r="W43" s="345">
        <f>SUBTOTAL(9,X43,Y43,Z43)</f>
        <v>0</v>
      </c>
      <c r="X43" s="219"/>
      <c r="Y43" s="219"/>
      <c r="Z43" s="219"/>
    </row>
    <row r="44" spans="1:26">
      <c r="A44" s="199"/>
      <c r="B44" s="205"/>
      <c r="C44" s="229" t="s">
        <v>61</v>
      </c>
      <c r="D44" s="219">
        <f t="shared" ref="D44:D52" si="32">E44</f>
        <v>189846.11000000002</v>
      </c>
      <c r="E44" s="219">
        <f t="shared" ref="E44:E52" si="33">F44</f>
        <v>189846.11000000002</v>
      </c>
      <c r="F44" s="219">
        <f t="shared" ref="F44:F52" si="34">H44+M44+R44+W44</f>
        <v>189846.11000000002</v>
      </c>
      <c r="G44" s="345"/>
      <c r="H44" s="345">
        <f t="shared" ref="H44:H45" si="35">SUBTOTAL(9,I44,J44,K44)</f>
        <v>189846.11000000002</v>
      </c>
      <c r="I44" s="219">
        <v>85831.3</v>
      </c>
      <c r="J44" s="219">
        <v>50519.41</v>
      </c>
      <c r="K44" s="219">
        <v>53495.4</v>
      </c>
      <c r="L44" s="345"/>
      <c r="M44" s="345">
        <f t="shared" ref="M44:M52" si="36">SUBTOTAL(9,N44,O44,P44)</f>
        <v>0</v>
      </c>
      <c r="N44" s="219"/>
      <c r="O44" s="219"/>
      <c r="P44" s="219"/>
      <c r="Q44" s="345"/>
      <c r="R44" s="345">
        <f t="shared" ref="R44:R52" si="37">SUBTOTAL(9,S44,T44,U44)</f>
        <v>0</v>
      </c>
      <c r="S44" s="219"/>
      <c r="T44" s="219"/>
      <c r="U44" s="219"/>
      <c r="V44" s="345"/>
      <c r="W44" s="345">
        <f t="shared" ref="W44:W52" si="38">SUBTOTAL(9,X44,Y44,Z44)</f>
        <v>0</v>
      </c>
      <c r="X44" s="219"/>
      <c r="Y44" s="219"/>
      <c r="Z44" s="219"/>
    </row>
    <row r="45" spans="1:26">
      <c r="A45" s="199"/>
      <c r="B45" s="205"/>
      <c r="C45" s="229" t="s">
        <v>62</v>
      </c>
      <c r="D45" s="219">
        <f t="shared" si="32"/>
        <v>0</v>
      </c>
      <c r="E45" s="219">
        <f t="shared" si="33"/>
        <v>0</v>
      </c>
      <c r="F45" s="219">
        <f t="shared" si="34"/>
        <v>0</v>
      </c>
      <c r="G45" s="345"/>
      <c r="H45" s="345">
        <f t="shared" si="35"/>
        <v>0</v>
      </c>
      <c r="I45" s="219"/>
      <c r="J45" s="219"/>
      <c r="K45" s="219"/>
      <c r="L45" s="345"/>
      <c r="M45" s="345">
        <f t="shared" si="36"/>
        <v>0</v>
      </c>
      <c r="N45" s="219"/>
      <c r="O45" s="219"/>
      <c r="P45" s="219"/>
      <c r="Q45" s="345"/>
      <c r="R45" s="345">
        <f t="shared" si="37"/>
        <v>0</v>
      </c>
      <c r="S45" s="219"/>
      <c r="T45" s="219"/>
      <c r="U45" s="219"/>
      <c r="V45" s="345"/>
      <c r="W45" s="345">
        <f t="shared" si="38"/>
        <v>0</v>
      </c>
      <c r="X45" s="219"/>
      <c r="Y45" s="219"/>
      <c r="Z45" s="219"/>
    </row>
    <row r="46" spans="1:26">
      <c r="A46" s="199"/>
      <c r="B46" s="205"/>
      <c r="C46" s="229" t="s">
        <v>63</v>
      </c>
      <c r="D46" s="219">
        <f t="shared" si="32"/>
        <v>1821302.69</v>
      </c>
      <c r="E46" s="219">
        <f t="shared" si="33"/>
        <v>1821302.69</v>
      </c>
      <c r="F46" s="219">
        <f t="shared" si="34"/>
        <v>1821302.69</v>
      </c>
      <c r="G46" s="345"/>
      <c r="H46" s="345">
        <f>SUBTOTAL(9,I46,J46,K46)</f>
        <v>1821302.69</v>
      </c>
      <c r="I46" s="219">
        <v>535113.23</v>
      </c>
      <c r="J46" s="219">
        <v>375675.17</v>
      </c>
      <c r="K46" s="219">
        <v>910514.29</v>
      </c>
      <c r="L46" s="345"/>
      <c r="M46" s="345">
        <f t="shared" si="36"/>
        <v>0</v>
      </c>
      <c r="N46" s="219"/>
      <c r="O46" s="219"/>
      <c r="P46" s="219"/>
      <c r="Q46" s="345"/>
      <c r="R46" s="345">
        <f t="shared" si="37"/>
        <v>0</v>
      </c>
      <c r="S46" s="219"/>
      <c r="T46" s="219"/>
      <c r="U46" s="219"/>
      <c r="V46" s="345"/>
      <c r="W46" s="345">
        <f t="shared" si="38"/>
        <v>0</v>
      </c>
      <c r="X46" s="219"/>
      <c r="Y46" s="219"/>
      <c r="Z46" s="219"/>
    </row>
    <row r="47" spans="1:26" s="220" customFormat="1">
      <c r="B47" s="205"/>
      <c r="C47" s="229" t="s">
        <v>53</v>
      </c>
      <c r="D47" s="219">
        <f t="shared" si="32"/>
        <v>0</v>
      </c>
      <c r="E47" s="219">
        <f t="shared" si="33"/>
        <v>0</v>
      </c>
      <c r="F47" s="219">
        <f t="shared" si="34"/>
        <v>0</v>
      </c>
      <c r="G47" s="345"/>
      <c r="H47" s="345">
        <f t="shared" ref="H47:H52" si="39">SUBTOTAL(9,I47,J47,K47)</f>
        <v>0</v>
      </c>
      <c r="I47" s="219"/>
      <c r="J47" s="219"/>
      <c r="K47" s="219"/>
      <c r="L47" s="345"/>
      <c r="M47" s="345">
        <f t="shared" si="36"/>
        <v>0</v>
      </c>
      <c r="N47" s="219"/>
      <c r="O47" s="219"/>
      <c r="P47" s="219"/>
      <c r="Q47" s="345"/>
      <c r="R47" s="345">
        <f t="shared" si="37"/>
        <v>0</v>
      </c>
      <c r="S47" s="219"/>
      <c r="T47" s="219"/>
      <c r="U47" s="219"/>
      <c r="V47" s="345"/>
      <c r="W47" s="345">
        <f t="shared" si="38"/>
        <v>0</v>
      </c>
      <c r="X47" s="219"/>
      <c r="Y47" s="219"/>
      <c r="Z47" s="219"/>
    </row>
    <row r="48" spans="1:26">
      <c r="A48" s="199"/>
      <c r="B48" s="205"/>
      <c r="C48" s="229" t="s">
        <v>64</v>
      </c>
      <c r="D48" s="219">
        <f t="shared" si="32"/>
        <v>0</v>
      </c>
      <c r="E48" s="219">
        <f t="shared" si="33"/>
        <v>0</v>
      </c>
      <c r="F48" s="219">
        <f t="shared" si="34"/>
        <v>0</v>
      </c>
      <c r="G48" s="345"/>
      <c r="H48" s="345">
        <f t="shared" si="39"/>
        <v>0</v>
      </c>
      <c r="I48" s="219"/>
      <c r="J48" s="219"/>
      <c r="K48" s="219"/>
      <c r="L48" s="345"/>
      <c r="M48" s="345">
        <f t="shared" si="36"/>
        <v>0</v>
      </c>
      <c r="N48" s="219"/>
      <c r="O48" s="219"/>
      <c r="P48" s="219"/>
      <c r="Q48" s="345"/>
      <c r="R48" s="345">
        <f t="shared" si="37"/>
        <v>0</v>
      </c>
      <c r="S48" s="219"/>
      <c r="T48" s="219"/>
      <c r="U48" s="219"/>
      <c r="V48" s="345"/>
      <c r="W48" s="345">
        <f t="shared" si="38"/>
        <v>0</v>
      </c>
      <c r="X48" s="219"/>
      <c r="Y48" s="219"/>
      <c r="Z48" s="219"/>
    </row>
    <row r="49" spans="1:26">
      <c r="A49" s="199"/>
      <c r="B49" s="205"/>
      <c r="C49" s="229" t="s">
        <v>65</v>
      </c>
      <c r="D49" s="219">
        <f t="shared" si="32"/>
        <v>386853</v>
      </c>
      <c r="E49" s="219">
        <f t="shared" si="33"/>
        <v>386853</v>
      </c>
      <c r="F49" s="219">
        <f t="shared" si="34"/>
        <v>386853</v>
      </c>
      <c r="G49" s="345"/>
      <c r="H49" s="345">
        <f t="shared" si="39"/>
        <v>386853</v>
      </c>
      <c r="I49" s="219">
        <v>18100.71</v>
      </c>
      <c r="J49" s="219">
        <v>99.79</v>
      </c>
      <c r="K49" s="219">
        <v>368652.5</v>
      </c>
      <c r="L49" s="345"/>
      <c r="M49" s="345">
        <f t="shared" si="36"/>
        <v>0</v>
      </c>
      <c r="N49" s="219"/>
      <c r="O49" s="219"/>
      <c r="P49" s="219"/>
      <c r="Q49" s="345"/>
      <c r="R49" s="345">
        <f t="shared" si="37"/>
        <v>0</v>
      </c>
      <c r="S49" s="219"/>
      <c r="T49" s="219"/>
      <c r="U49" s="219"/>
      <c r="V49" s="345"/>
      <c r="W49" s="345">
        <f t="shared" si="38"/>
        <v>0</v>
      </c>
      <c r="X49" s="219"/>
      <c r="Y49" s="219"/>
      <c r="Z49" s="219"/>
    </row>
    <row r="50" spans="1:26">
      <c r="A50" s="199"/>
      <c r="B50" s="205"/>
      <c r="C50" s="227" t="s">
        <v>66</v>
      </c>
      <c r="D50" s="219">
        <f t="shared" si="32"/>
        <v>42478</v>
      </c>
      <c r="E50" s="228">
        <f t="shared" si="33"/>
        <v>42478</v>
      </c>
      <c r="F50" s="228">
        <f t="shared" si="34"/>
        <v>42478</v>
      </c>
      <c r="G50" s="344">
        <v>0</v>
      </c>
      <c r="H50" s="344">
        <f t="shared" si="39"/>
        <v>42478</v>
      </c>
      <c r="I50" s="228">
        <v>42478</v>
      </c>
      <c r="J50" s="228"/>
      <c r="K50" s="228"/>
      <c r="L50" s="344">
        <v>0</v>
      </c>
      <c r="M50" s="344">
        <f t="shared" si="36"/>
        <v>0</v>
      </c>
      <c r="N50" s="228"/>
      <c r="O50" s="228"/>
      <c r="P50" s="228"/>
      <c r="Q50" s="344">
        <v>0</v>
      </c>
      <c r="R50" s="344">
        <f t="shared" si="37"/>
        <v>0</v>
      </c>
      <c r="S50" s="228"/>
      <c r="T50" s="228"/>
      <c r="U50" s="228"/>
      <c r="V50" s="344">
        <v>0</v>
      </c>
      <c r="W50" s="344">
        <f t="shared" si="38"/>
        <v>0</v>
      </c>
      <c r="X50" s="228"/>
      <c r="Y50" s="228"/>
      <c r="Z50" s="228"/>
    </row>
    <row r="51" spans="1:26">
      <c r="A51" s="199"/>
      <c r="B51" s="205"/>
      <c r="C51" s="227" t="s">
        <v>256</v>
      </c>
      <c r="D51" s="219">
        <f t="shared" si="32"/>
        <v>0</v>
      </c>
      <c r="E51" s="228">
        <f t="shared" si="33"/>
        <v>0</v>
      </c>
      <c r="F51" s="228">
        <f t="shared" si="34"/>
        <v>0</v>
      </c>
      <c r="G51" s="344">
        <v>0</v>
      </c>
      <c r="H51" s="344">
        <f t="shared" si="39"/>
        <v>0</v>
      </c>
      <c r="I51" s="228"/>
      <c r="J51" s="228"/>
      <c r="K51" s="228"/>
      <c r="L51" s="344">
        <v>0</v>
      </c>
      <c r="M51" s="344">
        <f t="shared" si="36"/>
        <v>0</v>
      </c>
      <c r="N51" s="228"/>
      <c r="O51" s="228"/>
      <c r="P51" s="228"/>
      <c r="Q51" s="344">
        <v>0</v>
      </c>
      <c r="R51" s="344">
        <f t="shared" si="37"/>
        <v>0</v>
      </c>
      <c r="S51" s="228"/>
      <c r="T51" s="228"/>
      <c r="U51" s="228"/>
      <c r="V51" s="344">
        <v>0</v>
      </c>
      <c r="W51" s="344">
        <f t="shared" si="38"/>
        <v>0</v>
      </c>
      <c r="X51" s="228"/>
      <c r="Y51" s="228"/>
      <c r="Z51" s="228"/>
    </row>
    <row r="52" spans="1:26">
      <c r="A52" s="199"/>
      <c r="B52" s="206"/>
      <c r="C52" s="230" t="s">
        <v>68</v>
      </c>
      <c r="D52" s="219">
        <f t="shared" si="32"/>
        <v>0</v>
      </c>
      <c r="E52" s="231">
        <f t="shared" si="33"/>
        <v>0</v>
      </c>
      <c r="F52" s="231">
        <f t="shared" si="34"/>
        <v>0</v>
      </c>
      <c r="G52" s="346">
        <v>0</v>
      </c>
      <c r="H52" s="346">
        <f t="shared" si="39"/>
        <v>0</v>
      </c>
      <c r="I52" s="231"/>
      <c r="J52" s="231"/>
      <c r="K52" s="231"/>
      <c r="L52" s="346">
        <v>0</v>
      </c>
      <c r="M52" s="346">
        <f t="shared" si="36"/>
        <v>0</v>
      </c>
      <c r="N52" s="231"/>
      <c r="O52" s="231"/>
      <c r="P52" s="231"/>
      <c r="Q52" s="346">
        <v>0</v>
      </c>
      <c r="R52" s="346">
        <f t="shared" si="37"/>
        <v>0</v>
      </c>
      <c r="S52" s="231"/>
      <c r="T52" s="231"/>
      <c r="U52" s="231"/>
      <c r="V52" s="346">
        <v>0</v>
      </c>
      <c r="W52" s="346">
        <f t="shared" si="38"/>
        <v>0</v>
      </c>
      <c r="X52" s="231"/>
      <c r="Y52" s="231"/>
      <c r="Z52" s="231"/>
    </row>
    <row r="53" spans="1:26" ht="54" customHeight="1">
      <c r="A53" s="199"/>
      <c r="B53" s="221" t="s">
        <v>1</v>
      </c>
      <c r="C53" s="222" t="s">
        <v>47</v>
      </c>
      <c r="D53" s="223" t="s">
        <v>279</v>
      </c>
      <c r="E53" s="223" t="s">
        <v>278</v>
      </c>
      <c r="F53" s="223" t="s">
        <v>49</v>
      </c>
      <c r="G53" s="223" t="s">
        <v>48</v>
      </c>
      <c r="H53" s="223" t="s">
        <v>49</v>
      </c>
      <c r="I53" s="223" t="s">
        <v>18</v>
      </c>
      <c r="J53" s="223" t="s">
        <v>19</v>
      </c>
      <c r="K53" s="223" t="s">
        <v>20</v>
      </c>
      <c r="L53" s="223" t="s">
        <v>48</v>
      </c>
      <c r="M53" s="223" t="s">
        <v>49</v>
      </c>
      <c r="N53" s="223" t="s">
        <v>21</v>
      </c>
      <c r="O53" s="223" t="s">
        <v>22</v>
      </c>
      <c r="P53" s="223" t="s">
        <v>23</v>
      </c>
      <c r="Q53" s="223" t="s">
        <v>48</v>
      </c>
      <c r="R53" s="223" t="s">
        <v>49</v>
      </c>
      <c r="S53" s="223" t="s">
        <v>24</v>
      </c>
      <c r="T53" s="223" t="s">
        <v>25</v>
      </c>
      <c r="U53" s="223" t="s">
        <v>26</v>
      </c>
      <c r="V53" s="223" t="s">
        <v>48</v>
      </c>
      <c r="W53" s="223" t="s">
        <v>49</v>
      </c>
      <c r="X53" s="223" t="s">
        <v>27</v>
      </c>
      <c r="Y53" s="223" t="s">
        <v>28</v>
      </c>
      <c r="Z53" s="223" t="s">
        <v>29</v>
      </c>
    </row>
    <row r="54" spans="1:26" s="48" customFormat="1" ht="84" customHeight="1">
      <c r="B54" s="203"/>
      <c r="C54" s="215" t="s">
        <v>342</v>
      </c>
      <c r="D54" s="216">
        <f>SUM(D56,D64,D65,D66)</f>
        <v>987238.32</v>
      </c>
      <c r="E54" s="216">
        <f t="shared" ref="E54:Z54" si="40">SUM(E56,E64,E65,E66)</f>
        <v>987238.32</v>
      </c>
      <c r="F54" s="225">
        <f t="shared" si="40"/>
        <v>987238.32</v>
      </c>
      <c r="G54" s="342">
        <f t="shared" si="40"/>
        <v>0</v>
      </c>
      <c r="H54" s="342">
        <f t="shared" si="40"/>
        <v>987238.32</v>
      </c>
      <c r="I54" s="225">
        <f t="shared" si="40"/>
        <v>174802.95</v>
      </c>
      <c r="J54" s="225">
        <f t="shared" si="40"/>
        <v>320229.02</v>
      </c>
      <c r="K54" s="225">
        <f t="shared" si="40"/>
        <v>492206.35</v>
      </c>
      <c r="L54" s="342">
        <f t="shared" si="40"/>
        <v>0</v>
      </c>
      <c r="M54" s="342">
        <f t="shared" si="40"/>
        <v>0</v>
      </c>
      <c r="N54" s="225">
        <f t="shared" si="40"/>
        <v>0</v>
      </c>
      <c r="O54" s="225">
        <f t="shared" si="40"/>
        <v>0</v>
      </c>
      <c r="P54" s="225">
        <f t="shared" si="40"/>
        <v>0</v>
      </c>
      <c r="Q54" s="342">
        <f t="shared" si="40"/>
        <v>0</v>
      </c>
      <c r="R54" s="342">
        <f t="shared" si="40"/>
        <v>0</v>
      </c>
      <c r="S54" s="225">
        <f t="shared" si="40"/>
        <v>0</v>
      </c>
      <c r="T54" s="225">
        <f t="shared" si="40"/>
        <v>0</v>
      </c>
      <c r="U54" s="225">
        <f t="shared" si="40"/>
        <v>0</v>
      </c>
      <c r="V54" s="342">
        <f t="shared" si="40"/>
        <v>0</v>
      </c>
      <c r="W54" s="342">
        <f t="shared" si="40"/>
        <v>0</v>
      </c>
      <c r="X54" s="225">
        <f t="shared" si="40"/>
        <v>0</v>
      </c>
      <c r="Y54" s="225">
        <f t="shared" si="40"/>
        <v>0</v>
      </c>
      <c r="Z54" s="225">
        <f t="shared" si="40"/>
        <v>0</v>
      </c>
    </row>
    <row r="55" spans="1:26">
      <c r="A55" s="199"/>
      <c r="B55" s="204"/>
      <c r="C55" s="226" t="s">
        <v>81</v>
      </c>
      <c r="D55" s="217"/>
      <c r="E55" s="217"/>
      <c r="F55" s="217"/>
      <c r="G55" s="343"/>
      <c r="H55" s="343"/>
      <c r="I55" s="217"/>
      <c r="J55" s="217"/>
      <c r="K55" s="217"/>
      <c r="L55" s="343"/>
      <c r="M55" s="343"/>
      <c r="N55" s="217"/>
      <c r="O55" s="217"/>
      <c r="P55" s="217"/>
      <c r="Q55" s="343"/>
      <c r="R55" s="343"/>
      <c r="S55" s="217"/>
      <c r="T55" s="217"/>
      <c r="U55" s="217"/>
      <c r="V55" s="343"/>
      <c r="W55" s="343"/>
      <c r="X55" s="217"/>
      <c r="Y55" s="217"/>
      <c r="Z55" s="217"/>
    </row>
    <row r="56" spans="1:26">
      <c r="A56" s="199"/>
      <c r="B56" s="205"/>
      <c r="C56" s="227" t="s">
        <v>59</v>
      </c>
      <c r="D56" s="218">
        <f t="shared" ref="D56:G56" si="41">SUM(D57:D63)</f>
        <v>987238.32</v>
      </c>
      <c r="E56" s="228">
        <f t="shared" si="41"/>
        <v>987238.32</v>
      </c>
      <c r="F56" s="228">
        <f t="shared" si="41"/>
        <v>987238.32</v>
      </c>
      <c r="G56" s="344">
        <f t="shared" si="41"/>
        <v>0</v>
      </c>
      <c r="H56" s="344">
        <f>SUM(H57:H63)</f>
        <v>987238.32</v>
      </c>
      <c r="I56" s="228">
        <f t="shared" ref="I56:Z56" si="42">SUM(I57:I63)</f>
        <v>174802.95</v>
      </c>
      <c r="J56" s="228">
        <f t="shared" si="42"/>
        <v>320229.02</v>
      </c>
      <c r="K56" s="228">
        <f t="shared" si="42"/>
        <v>492206.35</v>
      </c>
      <c r="L56" s="344">
        <f t="shared" si="42"/>
        <v>0</v>
      </c>
      <c r="M56" s="344">
        <f t="shared" si="42"/>
        <v>0</v>
      </c>
      <c r="N56" s="228">
        <f t="shared" si="42"/>
        <v>0</v>
      </c>
      <c r="O56" s="228">
        <f t="shared" si="42"/>
        <v>0</v>
      </c>
      <c r="P56" s="228">
        <f t="shared" si="42"/>
        <v>0</v>
      </c>
      <c r="Q56" s="344">
        <f t="shared" si="42"/>
        <v>0</v>
      </c>
      <c r="R56" s="344">
        <f t="shared" si="42"/>
        <v>0</v>
      </c>
      <c r="S56" s="228">
        <f t="shared" si="42"/>
        <v>0</v>
      </c>
      <c r="T56" s="228">
        <f t="shared" si="42"/>
        <v>0</v>
      </c>
      <c r="U56" s="228">
        <f t="shared" si="42"/>
        <v>0</v>
      </c>
      <c r="V56" s="344">
        <f t="shared" si="42"/>
        <v>0</v>
      </c>
      <c r="W56" s="344">
        <f t="shared" si="42"/>
        <v>0</v>
      </c>
      <c r="X56" s="228">
        <f t="shared" si="42"/>
        <v>0</v>
      </c>
      <c r="Y56" s="228">
        <f t="shared" si="42"/>
        <v>0</v>
      </c>
      <c r="Z56" s="228">
        <f t="shared" si="42"/>
        <v>0</v>
      </c>
    </row>
    <row r="57" spans="1:26">
      <c r="A57" s="199"/>
      <c r="B57" s="205"/>
      <c r="C57" s="229" t="s">
        <v>60</v>
      </c>
      <c r="D57" s="219">
        <f>E57</f>
        <v>483149.75</v>
      </c>
      <c r="E57" s="219">
        <f>F57</f>
        <v>483149.75</v>
      </c>
      <c r="F57" s="219">
        <f>H57+M57+R57+W57</f>
        <v>483149.75</v>
      </c>
      <c r="G57" s="345"/>
      <c r="H57" s="345">
        <f>SUBTOTAL(9,I57,J57,K57)</f>
        <v>483149.75</v>
      </c>
      <c r="I57" s="219">
        <v>118461.77</v>
      </c>
      <c r="J57" s="219">
        <v>140511.54</v>
      </c>
      <c r="K57" s="219">
        <v>224176.44</v>
      </c>
      <c r="L57" s="345"/>
      <c r="M57" s="345">
        <f>SUBTOTAL(9,N57,O57,P57)</f>
        <v>0</v>
      </c>
      <c r="N57" s="219"/>
      <c r="O57" s="219"/>
      <c r="P57" s="219"/>
      <c r="Q57" s="345"/>
      <c r="R57" s="345">
        <f>SUBTOTAL(9,S57,T57,U57)</f>
        <v>0</v>
      </c>
      <c r="S57" s="219"/>
      <c r="T57" s="219"/>
      <c r="U57" s="219"/>
      <c r="V57" s="345"/>
      <c r="W57" s="345">
        <f>SUBTOTAL(9,X57,Y57,Z57)</f>
        <v>0</v>
      </c>
      <c r="X57" s="219"/>
      <c r="Y57" s="219"/>
      <c r="Z57" s="219"/>
    </row>
    <row r="58" spans="1:26">
      <c r="A58" s="199"/>
      <c r="B58" s="205"/>
      <c r="C58" s="229" t="s">
        <v>61</v>
      </c>
      <c r="D58" s="219">
        <f t="shared" ref="D58:D66" si="43">E58</f>
        <v>504088.56999999995</v>
      </c>
      <c r="E58" s="219">
        <f t="shared" ref="E58:E66" si="44">F58</f>
        <v>504088.56999999995</v>
      </c>
      <c r="F58" s="219">
        <f t="shared" ref="F58:F66" si="45">H58+M58+R58+W58</f>
        <v>504088.56999999995</v>
      </c>
      <c r="G58" s="345"/>
      <c r="H58" s="345">
        <f t="shared" ref="H58:H59" si="46">SUBTOTAL(9,I58,J58,K58)</f>
        <v>504088.56999999995</v>
      </c>
      <c r="I58" s="219">
        <v>56341.18</v>
      </c>
      <c r="J58" s="219">
        <v>179717.48</v>
      </c>
      <c r="K58" s="219">
        <v>268029.90999999997</v>
      </c>
      <c r="L58" s="345"/>
      <c r="M58" s="345">
        <f t="shared" ref="M58:M66" si="47">SUBTOTAL(9,N58,O58,P58)</f>
        <v>0</v>
      </c>
      <c r="N58" s="219"/>
      <c r="O58" s="219"/>
      <c r="P58" s="219"/>
      <c r="Q58" s="345"/>
      <c r="R58" s="345">
        <f t="shared" ref="R58:R66" si="48">SUBTOTAL(9,S58,T58,U58)</f>
        <v>0</v>
      </c>
      <c r="S58" s="219"/>
      <c r="T58" s="219"/>
      <c r="U58" s="219"/>
      <c r="V58" s="345"/>
      <c r="W58" s="345">
        <f t="shared" ref="W58:W66" si="49">SUBTOTAL(9,X58,Y58,Z58)</f>
        <v>0</v>
      </c>
      <c r="X58" s="219"/>
      <c r="Y58" s="219"/>
      <c r="Z58" s="219"/>
    </row>
    <row r="59" spans="1:26">
      <c r="A59" s="199"/>
      <c r="B59" s="205"/>
      <c r="C59" s="229" t="s">
        <v>62</v>
      </c>
      <c r="D59" s="219">
        <f t="shared" si="43"/>
        <v>0</v>
      </c>
      <c r="E59" s="219">
        <f t="shared" si="44"/>
        <v>0</v>
      </c>
      <c r="F59" s="219">
        <f t="shared" si="45"/>
        <v>0</v>
      </c>
      <c r="G59" s="345"/>
      <c r="H59" s="345">
        <f t="shared" si="46"/>
        <v>0</v>
      </c>
      <c r="I59" s="219"/>
      <c r="J59" s="219"/>
      <c r="K59" s="219"/>
      <c r="L59" s="345"/>
      <c r="M59" s="345">
        <f t="shared" si="47"/>
        <v>0</v>
      </c>
      <c r="N59" s="219"/>
      <c r="O59" s="219"/>
      <c r="P59" s="219"/>
      <c r="Q59" s="345"/>
      <c r="R59" s="345">
        <f t="shared" si="48"/>
        <v>0</v>
      </c>
      <c r="S59" s="219"/>
      <c r="T59" s="219"/>
      <c r="U59" s="219"/>
      <c r="V59" s="345"/>
      <c r="W59" s="345">
        <f t="shared" si="49"/>
        <v>0</v>
      </c>
      <c r="X59" s="219"/>
      <c r="Y59" s="219"/>
      <c r="Z59" s="219"/>
    </row>
    <row r="60" spans="1:26">
      <c r="A60" s="199"/>
      <c r="B60" s="205"/>
      <c r="C60" s="229" t="s">
        <v>63</v>
      </c>
      <c r="D60" s="219">
        <f t="shared" si="43"/>
        <v>0</v>
      </c>
      <c r="E60" s="219">
        <f t="shared" si="44"/>
        <v>0</v>
      </c>
      <c r="F60" s="219">
        <f t="shared" si="45"/>
        <v>0</v>
      </c>
      <c r="G60" s="345"/>
      <c r="H60" s="345">
        <f>SUBTOTAL(9,I60,J60,K60)</f>
        <v>0</v>
      </c>
      <c r="I60" s="219"/>
      <c r="J60" s="219"/>
      <c r="K60" s="219"/>
      <c r="L60" s="345"/>
      <c r="M60" s="345">
        <f t="shared" si="47"/>
        <v>0</v>
      </c>
      <c r="N60" s="219"/>
      <c r="O60" s="219"/>
      <c r="P60" s="219"/>
      <c r="Q60" s="345"/>
      <c r="R60" s="345">
        <f t="shared" si="48"/>
        <v>0</v>
      </c>
      <c r="S60" s="219"/>
      <c r="T60" s="219"/>
      <c r="U60" s="219"/>
      <c r="V60" s="345"/>
      <c r="W60" s="345">
        <f t="shared" si="49"/>
        <v>0</v>
      </c>
      <c r="X60" s="219"/>
      <c r="Y60" s="219"/>
      <c r="Z60" s="219"/>
    </row>
    <row r="61" spans="1:26" s="220" customFormat="1">
      <c r="B61" s="205"/>
      <c r="C61" s="229" t="s">
        <v>53</v>
      </c>
      <c r="D61" s="219">
        <f t="shared" si="43"/>
        <v>0</v>
      </c>
      <c r="E61" s="219">
        <f t="shared" si="44"/>
        <v>0</v>
      </c>
      <c r="F61" s="219">
        <f t="shared" si="45"/>
        <v>0</v>
      </c>
      <c r="G61" s="345"/>
      <c r="H61" s="345">
        <f t="shared" ref="H61:H66" si="50">SUBTOTAL(9,I61,J61,K61)</f>
        <v>0</v>
      </c>
      <c r="I61" s="219"/>
      <c r="J61" s="219"/>
      <c r="K61" s="219"/>
      <c r="L61" s="345"/>
      <c r="M61" s="345">
        <f t="shared" si="47"/>
        <v>0</v>
      </c>
      <c r="N61" s="219"/>
      <c r="O61" s="219"/>
      <c r="P61" s="219"/>
      <c r="Q61" s="345"/>
      <c r="R61" s="345">
        <f t="shared" si="48"/>
        <v>0</v>
      </c>
      <c r="S61" s="219"/>
      <c r="T61" s="219"/>
      <c r="U61" s="219"/>
      <c r="V61" s="345"/>
      <c r="W61" s="345">
        <f t="shared" si="49"/>
        <v>0</v>
      </c>
      <c r="X61" s="219"/>
      <c r="Y61" s="219"/>
      <c r="Z61" s="219"/>
    </row>
    <row r="62" spans="1:26">
      <c r="A62" s="199"/>
      <c r="B62" s="205"/>
      <c r="C62" s="229" t="s">
        <v>64</v>
      </c>
      <c r="D62" s="219">
        <f t="shared" si="43"/>
        <v>0</v>
      </c>
      <c r="E62" s="219">
        <f t="shared" si="44"/>
        <v>0</v>
      </c>
      <c r="F62" s="219">
        <f t="shared" si="45"/>
        <v>0</v>
      </c>
      <c r="G62" s="345"/>
      <c r="H62" s="345">
        <f t="shared" si="50"/>
        <v>0</v>
      </c>
      <c r="I62" s="219"/>
      <c r="J62" s="219"/>
      <c r="K62" s="219"/>
      <c r="L62" s="345"/>
      <c r="M62" s="345">
        <f t="shared" si="47"/>
        <v>0</v>
      </c>
      <c r="N62" s="219"/>
      <c r="O62" s="219"/>
      <c r="P62" s="219"/>
      <c r="Q62" s="345"/>
      <c r="R62" s="345">
        <f t="shared" si="48"/>
        <v>0</v>
      </c>
      <c r="S62" s="219"/>
      <c r="T62" s="219"/>
      <c r="U62" s="219"/>
      <c r="V62" s="345"/>
      <c r="W62" s="345">
        <f t="shared" si="49"/>
        <v>0</v>
      </c>
      <c r="X62" s="219"/>
      <c r="Y62" s="219"/>
      <c r="Z62" s="219"/>
    </row>
    <row r="63" spans="1:26">
      <c r="A63" s="199"/>
      <c r="B63" s="205"/>
      <c r="C63" s="229" t="s">
        <v>65</v>
      </c>
      <c r="D63" s="219">
        <f t="shared" si="43"/>
        <v>0</v>
      </c>
      <c r="E63" s="219">
        <f t="shared" si="44"/>
        <v>0</v>
      </c>
      <c r="F63" s="219">
        <f t="shared" si="45"/>
        <v>0</v>
      </c>
      <c r="G63" s="345"/>
      <c r="H63" s="345">
        <f t="shared" si="50"/>
        <v>0</v>
      </c>
      <c r="I63" s="219"/>
      <c r="J63" s="219"/>
      <c r="K63" s="219"/>
      <c r="L63" s="345"/>
      <c r="M63" s="345">
        <f t="shared" si="47"/>
        <v>0</v>
      </c>
      <c r="N63" s="219"/>
      <c r="O63" s="219"/>
      <c r="P63" s="219"/>
      <c r="Q63" s="345"/>
      <c r="R63" s="345">
        <f t="shared" si="48"/>
        <v>0</v>
      </c>
      <c r="S63" s="219"/>
      <c r="T63" s="219"/>
      <c r="U63" s="219"/>
      <c r="V63" s="345"/>
      <c r="W63" s="345">
        <f t="shared" si="49"/>
        <v>0</v>
      </c>
      <c r="X63" s="219"/>
      <c r="Y63" s="219"/>
      <c r="Z63" s="219"/>
    </row>
    <row r="64" spans="1:26">
      <c r="A64" s="199"/>
      <c r="B64" s="205"/>
      <c r="C64" s="227" t="s">
        <v>66</v>
      </c>
      <c r="D64" s="219">
        <f t="shared" si="43"/>
        <v>0</v>
      </c>
      <c r="E64" s="228">
        <f t="shared" si="44"/>
        <v>0</v>
      </c>
      <c r="F64" s="228">
        <f t="shared" si="45"/>
        <v>0</v>
      </c>
      <c r="G64" s="344">
        <v>0</v>
      </c>
      <c r="H64" s="344">
        <f t="shared" si="50"/>
        <v>0</v>
      </c>
      <c r="I64" s="228"/>
      <c r="J64" s="228"/>
      <c r="K64" s="228"/>
      <c r="L64" s="344">
        <v>0</v>
      </c>
      <c r="M64" s="344">
        <f t="shared" si="47"/>
        <v>0</v>
      </c>
      <c r="N64" s="228"/>
      <c r="O64" s="228"/>
      <c r="P64" s="228"/>
      <c r="Q64" s="344">
        <v>0</v>
      </c>
      <c r="R64" s="344">
        <f t="shared" si="48"/>
        <v>0</v>
      </c>
      <c r="S64" s="228"/>
      <c r="T64" s="228"/>
      <c r="U64" s="228"/>
      <c r="V64" s="344">
        <v>0</v>
      </c>
      <c r="W64" s="344">
        <f t="shared" si="49"/>
        <v>0</v>
      </c>
      <c r="X64" s="228"/>
      <c r="Y64" s="228"/>
      <c r="Z64" s="228"/>
    </row>
    <row r="65" spans="1:26">
      <c r="A65" s="199"/>
      <c r="B65" s="205"/>
      <c r="C65" s="227" t="s">
        <v>256</v>
      </c>
      <c r="D65" s="219">
        <f t="shared" si="43"/>
        <v>0</v>
      </c>
      <c r="E65" s="228">
        <f t="shared" si="44"/>
        <v>0</v>
      </c>
      <c r="F65" s="228">
        <f t="shared" si="45"/>
        <v>0</v>
      </c>
      <c r="G65" s="344">
        <v>0</v>
      </c>
      <c r="H65" s="344">
        <f t="shared" si="50"/>
        <v>0</v>
      </c>
      <c r="I65" s="228"/>
      <c r="J65" s="228"/>
      <c r="K65" s="228"/>
      <c r="L65" s="344">
        <v>0</v>
      </c>
      <c r="M65" s="344">
        <f t="shared" si="47"/>
        <v>0</v>
      </c>
      <c r="N65" s="228"/>
      <c r="O65" s="228"/>
      <c r="P65" s="228"/>
      <c r="Q65" s="344">
        <v>0</v>
      </c>
      <c r="R65" s="344">
        <f t="shared" si="48"/>
        <v>0</v>
      </c>
      <c r="S65" s="228"/>
      <c r="T65" s="228"/>
      <c r="U65" s="228"/>
      <c r="V65" s="344">
        <v>0</v>
      </c>
      <c r="W65" s="344">
        <f t="shared" si="49"/>
        <v>0</v>
      </c>
      <c r="X65" s="228"/>
      <c r="Y65" s="228"/>
      <c r="Z65" s="228"/>
    </row>
    <row r="66" spans="1:26">
      <c r="A66" s="199"/>
      <c r="B66" s="206"/>
      <c r="C66" s="230" t="s">
        <v>68</v>
      </c>
      <c r="D66" s="219">
        <f t="shared" si="43"/>
        <v>0</v>
      </c>
      <c r="E66" s="231">
        <f t="shared" si="44"/>
        <v>0</v>
      </c>
      <c r="F66" s="231">
        <f t="shared" si="45"/>
        <v>0</v>
      </c>
      <c r="G66" s="346">
        <v>0</v>
      </c>
      <c r="H66" s="346">
        <f t="shared" si="50"/>
        <v>0</v>
      </c>
      <c r="I66" s="231"/>
      <c r="J66" s="231"/>
      <c r="K66" s="231"/>
      <c r="L66" s="346">
        <v>0</v>
      </c>
      <c r="M66" s="346">
        <f t="shared" si="47"/>
        <v>0</v>
      </c>
      <c r="N66" s="231"/>
      <c r="O66" s="231"/>
      <c r="P66" s="231"/>
      <c r="Q66" s="346">
        <v>0</v>
      </c>
      <c r="R66" s="346">
        <f t="shared" si="48"/>
        <v>0</v>
      </c>
      <c r="S66" s="231"/>
      <c r="T66" s="231"/>
      <c r="U66" s="231"/>
      <c r="V66" s="346">
        <v>0</v>
      </c>
      <c r="W66" s="346">
        <f t="shared" si="49"/>
        <v>0</v>
      </c>
      <c r="X66" s="231"/>
      <c r="Y66" s="231"/>
      <c r="Z66" s="231"/>
    </row>
    <row r="67" spans="1:26" ht="54" customHeight="1">
      <c r="A67" s="199"/>
      <c r="B67" s="221" t="s">
        <v>1</v>
      </c>
      <c r="C67" s="222" t="s">
        <v>47</v>
      </c>
      <c r="D67" s="223" t="s">
        <v>279</v>
      </c>
      <c r="E67" s="223" t="s">
        <v>278</v>
      </c>
      <c r="F67" s="223" t="s">
        <v>49</v>
      </c>
      <c r="G67" s="223" t="s">
        <v>48</v>
      </c>
      <c r="H67" s="223" t="s">
        <v>49</v>
      </c>
      <c r="I67" s="223" t="s">
        <v>18</v>
      </c>
      <c r="J67" s="223" t="s">
        <v>19</v>
      </c>
      <c r="K67" s="223" t="s">
        <v>20</v>
      </c>
      <c r="L67" s="223" t="s">
        <v>48</v>
      </c>
      <c r="M67" s="223" t="s">
        <v>49</v>
      </c>
      <c r="N67" s="223" t="s">
        <v>21</v>
      </c>
      <c r="O67" s="223" t="s">
        <v>22</v>
      </c>
      <c r="P67" s="223" t="s">
        <v>23</v>
      </c>
      <c r="Q67" s="223" t="s">
        <v>48</v>
      </c>
      <c r="R67" s="223" t="s">
        <v>49</v>
      </c>
      <c r="S67" s="223" t="s">
        <v>24</v>
      </c>
      <c r="T67" s="223" t="s">
        <v>25</v>
      </c>
      <c r="U67" s="223" t="s">
        <v>26</v>
      </c>
      <c r="V67" s="223" t="s">
        <v>48</v>
      </c>
      <c r="W67" s="223" t="s">
        <v>49</v>
      </c>
      <c r="X67" s="223" t="s">
        <v>27</v>
      </c>
      <c r="Y67" s="223" t="s">
        <v>28</v>
      </c>
      <c r="Z67" s="223" t="s">
        <v>29</v>
      </c>
    </row>
    <row r="68" spans="1:26" s="48" customFormat="1" ht="84" customHeight="1">
      <c r="B68" s="203"/>
      <c r="C68" s="215" t="s">
        <v>343</v>
      </c>
      <c r="D68" s="216">
        <f>SUM(D70,D78,D79,D80)</f>
        <v>21289.640000000003</v>
      </c>
      <c r="E68" s="216">
        <f t="shared" ref="E68:Z68" si="51">SUM(E70,E78,E79,E80)</f>
        <v>21289.640000000003</v>
      </c>
      <c r="F68" s="225">
        <f t="shared" si="51"/>
        <v>21289.640000000003</v>
      </c>
      <c r="G68" s="342">
        <f t="shared" si="51"/>
        <v>147500</v>
      </c>
      <c r="H68" s="342">
        <f t="shared" si="51"/>
        <v>21289.640000000003</v>
      </c>
      <c r="I68" s="225">
        <f t="shared" si="51"/>
        <v>1304.6400000000001</v>
      </c>
      <c r="J68" s="225">
        <f t="shared" si="51"/>
        <v>13255.94</v>
      </c>
      <c r="K68" s="225">
        <f t="shared" si="51"/>
        <v>6729.06</v>
      </c>
      <c r="L68" s="342">
        <f t="shared" si="51"/>
        <v>0</v>
      </c>
      <c r="M68" s="342">
        <f t="shared" si="51"/>
        <v>0</v>
      </c>
      <c r="N68" s="225">
        <f t="shared" si="51"/>
        <v>0</v>
      </c>
      <c r="O68" s="225">
        <f t="shared" si="51"/>
        <v>0</v>
      </c>
      <c r="P68" s="225">
        <f t="shared" si="51"/>
        <v>0</v>
      </c>
      <c r="Q68" s="342">
        <f t="shared" si="51"/>
        <v>0</v>
      </c>
      <c r="R68" s="342">
        <f t="shared" si="51"/>
        <v>0</v>
      </c>
      <c r="S68" s="225">
        <f t="shared" si="51"/>
        <v>0</v>
      </c>
      <c r="T68" s="225">
        <f t="shared" si="51"/>
        <v>0</v>
      </c>
      <c r="U68" s="225">
        <f t="shared" si="51"/>
        <v>0</v>
      </c>
      <c r="V68" s="342">
        <f t="shared" si="51"/>
        <v>0</v>
      </c>
      <c r="W68" s="342">
        <f t="shared" si="51"/>
        <v>0</v>
      </c>
      <c r="X68" s="225">
        <f t="shared" si="51"/>
        <v>0</v>
      </c>
      <c r="Y68" s="225">
        <f t="shared" si="51"/>
        <v>0</v>
      </c>
      <c r="Z68" s="225">
        <f t="shared" si="51"/>
        <v>0</v>
      </c>
    </row>
    <row r="69" spans="1:26">
      <c r="A69" s="199"/>
      <c r="B69" s="204"/>
      <c r="C69" s="226" t="s">
        <v>81</v>
      </c>
      <c r="D69" s="217"/>
      <c r="E69" s="217"/>
      <c r="F69" s="217"/>
      <c r="G69" s="343"/>
      <c r="H69" s="343"/>
      <c r="I69" s="217"/>
      <c r="J69" s="217"/>
      <c r="K69" s="217"/>
      <c r="L69" s="343"/>
      <c r="M69" s="343"/>
      <c r="N69" s="217"/>
      <c r="O69" s="217"/>
      <c r="P69" s="217"/>
      <c r="Q69" s="343"/>
      <c r="R69" s="343"/>
      <c r="S69" s="217"/>
      <c r="T69" s="217"/>
      <c r="U69" s="217"/>
      <c r="V69" s="343"/>
      <c r="W69" s="343"/>
      <c r="X69" s="217"/>
      <c r="Y69" s="217"/>
      <c r="Z69" s="217"/>
    </row>
    <row r="70" spans="1:26">
      <c r="A70" s="199"/>
      <c r="B70" s="205"/>
      <c r="C70" s="227" t="s">
        <v>59</v>
      </c>
      <c r="D70" s="218">
        <f t="shared" ref="D70:G70" si="52">SUM(D71:D77)</f>
        <v>21289.640000000003</v>
      </c>
      <c r="E70" s="228">
        <f t="shared" si="52"/>
        <v>21289.640000000003</v>
      </c>
      <c r="F70" s="228">
        <f t="shared" si="52"/>
        <v>21289.640000000003</v>
      </c>
      <c r="G70" s="344">
        <f t="shared" si="52"/>
        <v>147500</v>
      </c>
      <c r="H70" s="344">
        <f>SUM(H71:H77)</f>
        <v>21289.640000000003</v>
      </c>
      <c r="I70" s="228">
        <f t="shared" ref="I70:Z70" si="53">SUM(I71:I77)</f>
        <v>1304.6400000000001</v>
      </c>
      <c r="J70" s="228">
        <f t="shared" si="53"/>
        <v>13255.94</v>
      </c>
      <c r="K70" s="228">
        <f t="shared" si="53"/>
        <v>6729.06</v>
      </c>
      <c r="L70" s="344">
        <f t="shared" si="53"/>
        <v>0</v>
      </c>
      <c r="M70" s="344">
        <f t="shared" si="53"/>
        <v>0</v>
      </c>
      <c r="N70" s="228">
        <f t="shared" si="53"/>
        <v>0</v>
      </c>
      <c r="O70" s="228">
        <f t="shared" si="53"/>
        <v>0</v>
      </c>
      <c r="P70" s="228">
        <f t="shared" si="53"/>
        <v>0</v>
      </c>
      <c r="Q70" s="344">
        <f t="shared" ref="Q70" si="54">SUM(Q71:Q77)</f>
        <v>0</v>
      </c>
      <c r="R70" s="344">
        <f t="shared" si="53"/>
        <v>0</v>
      </c>
      <c r="S70" s="228">
        <f t="shared" si="53"/>
        <v>0</v>
      </c>
      <c r="T70" s="228">
        <f t="shared" si="53"/>
        <v>0</v>
      </c>
      <c r="U70" s="228">
        <f t="shared" si="53"/>
        <v>0</v>
      </c>
      <c r="V70" s="344">
        <f t="shared" ref="V70" si="55">SUM(V71:V77)</f>
        <v>0</v>
      </c>
      <c r="W70" s="344">
        <f t="shared" si="53"/>
        <v>0</v>
      </c>
      <c r="X70" s="228">
        <f t="shared" si="53"/>
        <v>0</v>
      </c>
      <c r="Y70" s="228">
        <f t="shared" si="53"/>
        <v>0</v>
      </c>
      <c r="Z70" s="228">
        <f t="shared" si="53"/>
        <v>0</v>
      </c>
    </row>
    <row r="71" spans="1:26">
      <c r="A71" s="199"/>
      <c r="B71" s="205"/>
      <c r="C71" s="229" t="s">
        <v>60</v>
      </c>
      <c r="D71" s="219">
        <f>E71</f>
        <v>9270</v>
      </c>
      <c r="E71" s="219">
        <f>F71</f>
        <v>9270</v>
      </c>
      <c r="F71" s="219">
        <f>H71+M71+R71+W71</f>
        <v>9270</v>
      </c>
      <c r="G71" s="345">
        <v>90000</v>
      </c>
      <c r="H71" s="345">
        <f>SUBTOTAL(9,I71,J71,K71)</f>
        <v>9270</v>
      </c>
      <c r="I71" s="219"/>
      <c r="J71" s="219">
        <v>7870</v>
      </c>
      <c r="K71" s="219">
        <v>1400</v>
      </c>
      <c r="L71" s="345"/>
      <c r="M71" s="345">
        <f>SUBTOTAL(9,N71,O71,P71)</f>
        <v>0</v>
      </c>
      <c r="N71" s="219"/>
      <c r="O71" s="219"/>
      <c r="P71" s="219"/>
      <c r="Q71" s="345"/>
      <c r="R71" s="345">
        <f>SUBTOTAL(9,S71,T71,U71)</f>
        <v>0</v>
      </c>
      <c r="S71" s="219"/>
      <c r="T71" s="219"/>
      <c r="U71" s="219"/>
      <c r="V71" s="345"/>
      <c r="W71" s="345">
        <f>SUBTOTAL(9,X71,Y71,Z71)</f>
        <v>0</v>
      </c>
      <c r="X71" s="219"/>
      <c r="Y71" s="219"/>
      <c r="Z71" s="219"/>
    </row>
    <row r="72" spans="1:26">
      <c r="A72" s="199"/>
      <c r="B72" s="205"/>
      <c r="C72" s="229" t="s">
        <v>61</v>
      </c>
      <c r="D72" s="219">
        <f t="shared" ref="D72:D80" si="56">E72</f>
        <v>11465.94</v>
      </c>
      <c r="E72" s="219">
        <f t="shared" ref="E72:E80" si="57">F72</f>
        <v>11465.94</v>
      </c>
      <c r="F72" s="219">
        <f t="shared" ref="F72:F80" si="58">H72+M72+R72+W72</f>
        <v>11465.94</v>
      </c>
      <c r="G72" s="345">
        <v>56000</v>
      </c>
      <c r="H72" s="345">
        <f t="shared" ref="H72:H73" si="59">SUBTOTAL(9,I72,J72,K72)</f>
        <v>11465.94</v>
      </c>
      <c r="I72" s="219">
        <v>1304.6400000000001</v>
      </c>
      <c r="J72" s="219">
        <v>4932.24</v>
      </c>
      <c r="K72" s="219">
        <v>5229.0600000000004</v>
      </c>
      <c r="L72" s="345"/>
      <c r="M72" s="345">
        <f t="shared" ref="M72:M80" si="60">SUBTOTAL(9,N72,O72,P72)</f>
        <v>0</v>
      </c>
      <c r="N72" s="219"/>
      <c r="O72" s="219"/>
      <c r="P72" s="219"/>
      <c r="Q72" s="345"/>
      <c r="R72" s="345">
        <f t="shared" ref="R72:R80" si="61">SUBTOTAL(9,S72,T72,U72)</f>
        <v>0</v>
      </c>
      <c r="S72" s="219"/>
      <c r="T72" s="219"/>
      <c r="U72" s="219"/>
      <c r="V72" s="345"/>
      <c r="W72" s="345">
        <f t="shared" ref="W72:W80" si="62">SUBTOTAL(9,X72,Y72,Z72)</f>
        <v>0</v>
      </c>
      <c r="X72" s="219"/>
      <c r="Y72" s="219"/>
      <c r="Z72" s="219"/>
    </row>
    <row r="73" spans="1:26">
      <c r="A73" s="199"/>
      <c r="B73" s="205"/>
      <c r="C73" s="229" t="s">
        <v>62</v>
      </c>
      <c r="D73" s="219">
        <f t="shared" si="56"/>
        <v>0</v>
      </c>
      <c r="E73" s="219">
        <f t="shared" si="57"/>
        <v>0</v>
      </c>
      <c r="F73" s="219">
        <f t="shared" si="58"/>
        <v>0</v>
      </c>
      <c r="G73" s="345">
        <v>0</v>
      </c>
      <c r="H73" s="345">
        <f t="shared" si="59"/>
        <v>0</v>
      </c>
      <c r="I73" s="219"/>
      <c r="J73" s="219"/>
      <c r="K73" s="219"/>
      <c r="L73" s="345"/>
      <c r="M73" s="345">
        <f t="shared" si="60"/>
        <v>0</v>
      </c>
      <c r="N73" s="219"/>
      <c r="O73" s="219"/>
      <c r="P73" s="219"/>
      <c r="Q73" s="345"/>
      <c r="R73" s="345">
        <f t="shared" si="61"/>
        <v>0</v>
      </c>
      <c r="S73" s="219"/>
      <c r="T73" s="219"/>
      <c r="U73" s="219"/>
      <c r="V73" s="345"/>
      <c r="W73" s="345">
        <f t="shared" si="62"/>
        <v>0</v>
      </c>
      <c r="X73" s="219"/>
      <c r="Y73" s="219"/>
      <c r="Z73" s="219"/>
    </row>
    <row r="74" spans="1:26">
      <c r="A74" s="199"/>
      <c r="B74" s="205"/>
      <c r="C74" s="229" t="s">
        <v>63</v>
      </c>
      <c r="D74" s="219">
        <f t="shared" si="56"/>
        <v>0</v>
      </c>
      <c r="E74" s="219">
        <f t="shared" si="57"/>
        <v>0</v>
      </c>
      <c r="F74" s="219">
        <f t="shared" si="58"/>
        <v>0</v>
      </c>
      <c r="G74" s="345"/>
      <c r="H74" s="345">
        <f>SUBTOTAL(9,I74,J74,K74)</f>
        <v>0</v>
      </c>
      <c r="I74" s="219"/>
      <c r="J74" s="219"/>
      <c r="K74" s="219"/>
      <c r="L74" s="345"/>
      <c r="M74" s="345">
        <f t="shared" si="60"/>
        <v>0</v>
      </c>
      <c r="N74" s="219"/>
      <c r="O74" s="219"/>
      <c r="P74" s="219"/>
      <c r="Q74" s="345"/>
      <c r="R74" s="345">
        <f t="shared" si="61"/>
        <v>0</v>
      </c>
      <c r="S74" s="219"/>
      <c r="T74" s="219"/>
      <c r="U74" s="219"/>
      <c r="V74" s="345"/>
      <c r="W74" s="345">
        <f t="shared" si="62"/>
        <v>0</v>
      </c>
      <c r="X74" s="219"/>
      <c r="Y74" s="219"/>
      <c r="Z74" s="219"/>
    </row>
    <row r="75" spans="1:26" s="220" customFormat="1">
      <c r="B75" s="205"/>
      <c r="C75" s="229" t="s">
        <v>53</v>
      </c>
      <c r="D75" s="219">
        <f t="shared" si="56"/>
        <v>0</v>
      </c>
      <c r="E75" s="219">
        <f t="shared" si="57"/>
        <v>0</v>
      </c>
      <c r="F75" s="219">
        <f t="shared" si="58"/>
        <v>0</v>
      </c>
      <c r="G75" s="345"/>
      <c r="H75" s="345">
        <f t="shared" ref="H75:H80" si="63">SUBTOTAL(9,I75,J75,K75)</f>
        <v>0</v>
      </c>
      <c r="I75" s="219"/>
      <c r="J75" s="219"/>
      <c r="K75" s="219"/>
      <c r="L75" s="345"/>
      <c r="M75" s="345">
        <f t="shared" si="60"/>
        <v>0</v>
      </c>
      <c r="N75" s="219"/>
      <c r="O75" s="219"/>
      <c r="P75" s="219"/>
      <c r="Q75" s="345"/>
      <c r="R75" s="345">
        <f t="shared" si="61"/>
        <v>0</v>
      </c>
      <c r="S75" s="219"/>
      <c r="T75" s="219"/>
      <c r="U75" s="219"/>
      <c r="V75" s="345"/>
      <c r="W75" s="345">
        <f t="shared" si="62"/>
        <v>0</v>
      </c>
      <c r="X75" s="219"/>
      <c r="Y75" s="219"/>
      <c r="Z75" s="219"/>
    </row>
    <row r="76" spans="1:26">
      <c r="A76" s="199"/>
      <c r="B76" s="205"/>
      <c r="C76" s="229" t="s">
        <v>64</v>
      </c>
      <c r="D76" s="219">
        <f t="shared" si="56"/>
        <v>0</v>
      </c>
      <c r="E76" s="219">
        <f t="shared" si="57"/>
        <v>0</v>
      </c>
      <c r="F76" s="219">
        <f t="shared" si="58"/>
        <v>0</v>
      </c>
      <c r="G76" s="345"/>
      <c r="H76" s="345">
        <f t="shared" si="63"/>
        <v>0</v>
      </c>
      <c r="I76" s="219"/>
      <c r="J76" s="219"/>
      <c r="K76" s="219"/>
      <c r="L76" s="345"/>
      <c r="M76" s="345">
        <f t="shared" si="60"/>
        <v>0</v>
      </c>
      <c r="N76" s="219"/>
      <c r="O76" s="219"/>
      <c r="P76" s="219"/>
      <c r="Q76" s="345"/>
      <c r="R76" s="345">
        <f t="shared" si="61"/>
        <v>0</v>
      </c>
      <c r="S76" s="219"/>
      <c r="T76" s="219"/>
      <c r="U76" s="219"/>
      <c r="V76" s="345"/>
      <c r="W76" s="345">
        <f t="shared" si="62"/>
        <v>0</v>
      </c>
      <c r="X76" s="219"/>
      <c r="Y76" s="219"/>
      <c r="Z76" s="219"/>
    </row>
    <row r="77" spans="1:26">
      <c r="A77" s="199"/>
      <c r="B77" s="205"/>
      <c r="C77" s="229" t="s">
        <v>65</v>
      </c>
      <c r="D77" s="219">
        <f t="shared" si="56"/>
        <v>553.70000000000005</v>
      </c>
      <c r="E77" s="219">
        <f t="shared" si="57"/>
        <v>553.70000000000005</v>
      </c>
      <c r="F77" s="219">
        <f t="shared" si="58"/>
        <v>553.70000000000005</v>
      </c>
      <c r="G77" s="345">
        <v>1500</v>
      </c>
      <c r="H77" s="345">
        <f t="shared" si="63"/>
        <v>553.70000000000005</v>
      </c>
      <c r="I77" s="219"/>
      <c r="J77" s="219">
        <v>453.7</v>
      </c>
      <c r="K77" s="219">
        <v>100</v>
      </c>
      <c r="L77" s="345"/>
      <c r="M77" s="345">
        <f t="shared" si="60"/>
        <v>0</v>
      </c>
      <c r="N77" s="219"/>
      <c r="O77" s="219"/>
      <c r="P77" s="219"/>
      <c r="Q77" s="345"/>
      <c r="R77" s="345">
        <f t="shared" si="61"/>
        <v>0</v>
      </c>
      <c r="S77" s="219"/>
      <c r="T77" s="219"/>
      <c r="U77" s="219"/>
      <c r="V77" s="345"/>
      <c r="W77" s="345">
        <f t="shared" si="62"/>
        <v>0</v>
      </c>
      <c r="X77" s="219"/>
      <c r="Y77" s="219"/>
      <c r="Z77" s="219"/>
    </row>
    <row r="78" spans="1:26">
      <c r="A78" s="199"/>
      <c r="B78" s="205"/>
      <c r="C78" s="227" t="s">
        <v>66</v>
      </c>
      <c r="D78" s="219">
        <f t="shared" si="56"/>
        <v>0</v>
      </c>
      <c r="E78" s="228">
        <f t="shared" si="57"/>
        <v>0</v>
      </c>
      <c r="F78" s="228">
        <f t="shared" si="58"/>
        <v>0</v>
      </c>
      <c r="G78" s="344">
        <v>0</v>
      </c>
      <c r="H78" s="344">
        <f t="shared" si="63"/>
        <v>0</v>
      </c>
      <c r="I78" s="228"/>
      <c r="J78" s="228"/>
      <c r="K78" s="228"/>
      <c r="L78" s="344">
        <v>0</v>
      </c>
      <c r="M78" s="344">
        <f t="shared" si="60"/>
        <v>0</v>
      </c>
      <c r="N78" s="228"/>
      <c r="O78" s="228"/>
      <c r="P78" s="228"/>
      <c r="Q78" s="344">
        <v>0</v>
      </c>
      <c r="R78" s="344">
        <f t="shared" si="61"/>
        <v>0</v>
      </c>
      <c r="S78" s="228"/>
      <c r="T78" s="228"/>
      <c r="U78" s="228"/>
      <c r="V78" s="344">
        <v>0</v>
      </c>
      <c r="W78" s="344">
        <f t="shared" si="62"/>
        <v>0</v>
      </c>
      <c r="X78" s="228"/>
      <c r="Y78" s="228"/>
      <c r="Z78" s="228"/>
    </row>
    <row r="79" spans="1:26">
      <c r="A79" s="199"/>
      <c r="B79" s="205"/>
      <c r="C79" s="227" t="s">
        <v>256</v>
      </c>
      <c r="D79" s="219">
        <f t="shared" si="56"/>
        <v>0</v>
      </c>
      <c r="E79" s="228">
        <f t="shared" si="57"/>
        <v>0</v>
      </c>
      <c r="F79" s="228">
        <f t="shared" si="58"/>
        <v>0</v>
      </c>
      <c r="G79" s="344">
        <v>0</v>
      </c>
      <c r="H79" s="344">
        <f t="shared" si="63"/>
        <v>0</v>
      </c>
      <c r="I79" s="228"/>
      <c r="J79" s="228"/>
      <c r="K79" s="228"/>
      <c r="L79" s="344">
        <v>0</v>
      </c>
      <c r="M79" s="344">
        <f t="shared" si="60"/>
        <v>0</v>
      </c>
      <c r="N79" s="228"/>
      <c r="O79" s="228"/>
      <c r="P79" s="228"/>
      <c r="Q79" s="344">
        <v>0</v>
      </c>
      <c r="R79" s="344">
        <f t="shared" si="61"/>
        <v>0</v>
      </c>
      <c r="S79" s="228"/>
      <c r="T79" s="228"/>
      <c r="U79" s="228"/>
      <c r="V79" s="344">
        <v>0</v>
      </c>
      <c r="W79" s="344">
        <f t="shared" si="62"/>
        <v>0</v>
      </c>
      <c r="X79" s="228"/>
      <c r="Y79" s="228"/>
      <c r="Z79" s="228"/>
    </row>
    <row r="80" spans="1:26">
      <c r="A80" s="199"/>
      <c r="B80" s="206"/>
      <c r="C80" s="230" t="s">
        <v>68</v>
      </c>
      <c r="D80" s="219">
        <f t="shared" si="56"/>
        <v>0</v>
      </c>
      <c r="E80" s="231">
        <f t="shared" si="57"/>
        <v>0</v>
      </c>
      <c r="F80" s="231">
        <f t="shared" si="58"/>
        <v>0</v>
      </c>
      <c r="G80" s="346">
        <v>0</v>
      </c>
      <c r="H80" s="346">
        <f t="shared" si="63"/>
        <v>0</v>
      </c>
      <c r="I80" s="231"/>
      <c r="J80" s="231"/>
      <c r="K80" s="231"/>
      <c r="L80" s="346">
        <v>0</v>
      </c>
      <c r="M80" s="346">
        <f t="shared" si="60"/>
        <v>0</v>
      </c>
      <c r="N80" s="231"/>
      <c r="O80" s="231"/>
      <c r="P80" s="231"/>
      <c r="Q80" s="346">
        <v>0</v>
      </c>
      <c r="R80" s="346">
        <f t="shared" si="61"/>
        <v>0</v>
      </c>
      <c r="S80" s="231"/>
      <c r="T80" s="231"/>
      <c r="U80" s="231"/>
      <c r="V80" s="346">
        <v>0</v>
      </c>
      <c r="W80" s="346">
        <f t="shared" si="62"/>
        <v>0</v>
      </c>
      <c r="X80" s="231"/>
      <c r="Y80" s="231"/>
      <c r="Z80" s="231"/>
    </row>
  </sheetData>
  <mergeCells count="15">
    <mergeCell ref="Y2:Z2"/>
    <mergeCell ref="C2:X2"/>
    <mergeCell ref="Y3:Z3"/>
    <mergeCell ref="X5:Z5"/>
    <mergeCell ref="C5:C6"/>
    <mergeCell ref="D5:F5"/>
    <mergeCell ref="G5:H5"/>
    <mergeCell ref="I5:K5"/>
    <mergeCell ref="L5:M5"/>
    <mergeCell ref="N5:P5"/>
    <mergeCell ref="B5:B6"/>
    <mergeCell ref="C21:O21"/>
    <mergeCell ref="Q5:R5"/>
    <mergeCell ref="S5:U5"/>
    <mergeCell ref="V5:W5"/>
  </mergeCells>
  <pageMargins left="0.7" right="0.7" top="0.75" bottom="0.75" header="0.3" footer="0.3"/>
  <pageSetup paperSize="9" scale="14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topLeftCell="A16" workbookViewId="0">
      <selection activeCell="G26" sqref="G26"/>
    </sheetView>
  </sheetViews>
  <sheetFormatPr defaultRowHeight="12.75"/>
  <cols>
    <col min="1" max="1" width="4.375" style="143" customWidth="1"/>
    <col min="2" max="2" width="28" style="143" customWidth="1"/>
    <col min="3" max="3" width="17.125" style="143" customWidth="1"/>
    <col min="4" max="4" width="18.625" style="143" customWidth="1"/>
    <col min="5" max="5" width="13.625" style="143" bestFit="1" customWidth="1"/>
    <col min="6" max="6" width="18.625" style="143" customWidth="1"/>
    <col min="7" max="7" width="16.625" style="143" customWidth="1"/>
    <col min="8" max="8" width="13.625" style="143" bestFit="1" customWidth="1"/>
    <col min="9" max="9" width="21.25" style="143" customWidth="1"/>
    <col min="10" max="10" width="24.125" style="143" customWidth="1"/>
    <col min="11" max="255" width="9.125" style="143"/>
    <col min="256" max="256" width="4.375" style="143" customWidth="1"/>
    <col min="257" max="257" width="19.625" style="143" customWidth="1"/>
    <col min="258" max="258" width="17.125" style="143" customWidth="1"/>
    <col min="259" max="259" width="16.375" style="143" customWidth="1"/>
    <col min="260" max="260" width="18.625" style="143" customWidth="1"/>
    <col min="261" max="261" width="13.625" style="143" bestFit="1" customWidth="1"/>
    <col min="262" max="262" width="18.625" style="143" customWidth="1"/>
    <col min="263" max="263" width="16.625" style="143" customWidth="1"/>
    <col min="264" max="264" width="13.625" style="143" bestFit="1" customWidth="1"/>
    <col min="265" max="265" width="18.875" style="143" customWidth="1"/>
    <col min="266" max="266" width="19" style="143" customWidth="1"/>
    <col min="267" max="511" width="9.125" style="143"/>
    <col min="512" max="512" width="4.375" style="143" customWidth="1"/>
    <col min="513" max="513" width="19.625" style="143" customWidth="1"/>
    <col min="514" max="514" width="17.125" style="143" customWidth="1"/>
    <col min="515" max="515" width="16.375" style="143" customWidth="1"/>
    <col min="516" max="516" width="18.625" style="143" customWidth="1"/>
    <col min="517" max="517" width="13.625" style="143" bestFit="1" customWidth="1"/>
    <col min="518" max="518" width="18.625" style="143" customWidth="1"/>
    <col min="519" max="519" width="16.625" style="143" customWidth="1"/>
    <col min="520" max="520" width="13.625" style="143" bestFit="1" customWidth="1"/>
    <col min="521" max="521" width="18.875" style="143" customWidth="1"/>
    <col min="522" max="522" width="19" style="143" customWidth="1"/>
    <col min="523" max="767" width="9.125" style="143"/>
    <col min="768" max="768" width="4.375" style="143" customWidth="1"/>
    <col min="769" max="769" width="19.625" style="143" customWidth="1"/>
    <col min="770" max="770" width="17.125" style="143" customWidth="1"/>
    <col min="771" max="771" width="16.375" style="143" customWidth="1"/>
    <col min="772" max="772" width="18.625" style="143" customWidth="1"/>
    <col min="773" max="773" width="13.625" style="143" bestFit="1" customWidth="1"/>
    <col min="774" max="774" width="18.625" style="143" customWidth="1"/>
    <col min="775" max="775" width="16.625" style="143" customWidth="1"/>
    <col min="776" max="776" width="13.625" style="143" bestFit="1" customWidth="1"/>
    <col min="777" max="777" width="18.875" style="143" customWidth="1"/>
    <col min="778" max="778" width="19" style="143" customWidth="1"/>
    <col min="779" max="1023" width="9.125" style="143"/>
    <col min="1024" max="1024" width="4.375" style="143" customWidth="1"/>
    <col min="1025" max="1025" width="19.625" style="143" customWidth="1"/>
    <col min="1026" max="1026" width="17.125" style="143" customWidth="1"/>
    <col min="1027" max="1027" width="16.375" style="143" customWidth="1"/>
    <col min="1028" max="1028" width="18.625" style="143" customWidth="1"/>
    <col min="1029" max="1029" width="13.625" style="143" bestFit="1" customWidth="1"/>
    <col min="1030" max="1030" width="18.625" style="143" customWidth="1"/>
    <col min="1031" max="1031" width="16.625" style="143" customWidth="1"/>
    <col min="1032" max="1032" width="13.625" style="143" bestFit="1" customWidth="1"/>
    <col min="1033" max="1033" width="18.875" style="143" customWidth="1"/>
    <col min="1034" max="1034" width="19" style="143" customWidth="1"/>
    <col min="1035" max="1279" width="9.125" style="143"/>
    <col min="1280" max="1280" width="4.375" style="143" customWidth="1"/>
    <col min="1281" max="1281" width="19.625" style="143" customWidth="1"/>
    <col min="1282" max="1282" width="17.125" style="143" customWidth="1"/>
    <col min="1283" max="1283" width="16.375" style="143" customWidth="1"/>
    <col min="1284" max="1284" width="18.625" style="143" customWidth="1"/>
    <col min="1285" max="1285" width="13.625" style="143" bestFit="1" customWidth="1"/>
    <col min="1286" max="1286" width="18.625" style="143" customWidth="1"/>
    <col min="1287" max="1287" width="16.625" style="143" customWidth="1"/>
    <col min="1288" max="1288" width="13.625" style="143" bestFit="1" customWidth="1"/>
    <col min="1289" max="1289" width="18.875" style="143" customWidth="1"/>
    <col min="1290" max="1290" width="19" style="143" customWidth="1"/>
    <col min="1291" max="1535" width="9.125" style="143"/>
    <col min="1536" max="1536" width="4.375" style="143" customWidth="1"/>
    <col min="1537" max="1537" width="19.625" style="143" customWidth="1"/>
    <col min="1538" max="1538" width="17.125" style="143" customWidth="1"/>
    <col min="1539" max="1539" width="16.375" style="143" customWidth="1"/>
    <col min="1540" max="1540" width="18.625" style="143" customWidth="1"/>
    <col min="1541" max="1541" width="13.625" style="143" bestFit="1" customWidth="1"/>
    <col min="1542" max="1542" width="18.625" style="143" customWidth="1"/>
    <col min="1543" max="1543" width="16.625" style="143" customWidth="1"/>
    <col min="1544" max="1544" width="13.625" style="143" bestFit="1" customWidth="1"/>
    <col min="1545" max="1545" width="18.875" style="143" customWidth="1"/>
    <col min="1546" max="1546" width="19" style="143" customWidth="1"/>
    <col min="1547" max="1791" width="9.125" style="143"/>
    <col min="1792" max="1792" width="4.375" style="143" customWidth="1"/>
    <col min="1793" max="1793" width="19.625" style="143" customWidth="1"/>
    <col min="1794" max="1794" width="17.125" style="143" customWidth="1"/>
    <col min="1795" max="1795" width="16.375" style="143" customWidth="1"/>
    <col min="1796" max="1796" width="18.625" style="143" customWidth="1"/>
    <col min="1797" max="1797" width="13.625" style="143" bestFit="1" customWidth="1"/>
    <col min="1798" max="1798" width="18.625" style="143" customWidth="1"/>
    <col min="1799" max="1799" width="16.625" style="143" customWidth="1"/>
    <col min="1800" max="1800" width="13.625" style="143" bestFit="1" customWidth="1"/>
    <col min="1801" max="1801" width="18.875" style="143" customWidth="1"/>
    <col min="1802" max="1802" width="19" style="143" customWidth="1"/>
    <col min="1803" max="2047" width="9.125" style="143"/>
    <col min="2048" max="2048" width="4.375" style="143" customWidth="1"/>
    <col min="2049" max="2049" width="19.625" style="143" customWidth="1"/>
    <col min="2050" max="2050" width="17.125" style="143" customWidth="1"/>
    <col min="2051" max="2051" width="16.375" style="143" customWidth="1"/>
    <col min="2052" max="2052" width="18.625" style="143" customWidth="1"/>
    <col min="2053" max="2053" width="13.625" style="143" bestFit="1" customWidth="1"/>
    <col min="2054" max="2054" width="18.625" style="143" customWidth="1"/>
    <col min="2055" max="2055" width="16.625" style="143" customWidth="1"/>
    <col min="2056" max="2056" width="13.625" style="143" bestFit="1" customWidth="1"/>
    <col min="2057" max="2057" width="18.875" style="143" customWidth="1"/>
    <col min="2058" max="2058" width="19" style="143" customWidth="1"/>
    <col min="2059" max="2303" width="9.125" style="143"/>
    <col min="2304" max="2304" width="4.375" style="143" customWidth="1"/>
    <col min="2305" max="2305" width="19.625" style="143" customWidth="1"/>
    <col min="2306" max="2306" width="17.125" style="143" customWidth="1"/>
    <col min="2307" max="2307" width="16.375" style="143" customWidth="1"/>
    <col min="2308" max="2308" width="18.625" style="143" customWidth="1"/>
    <col min="2309" max="2309" width="13.625" style="143" bestFit="1" customWidth="1"/>
    <col min="2310" max="2310" width="18.625" style="143" customWidth="1"/>
    <col min="2311" max="2311" width="16.625" style="143" customWidth="1"/>
    <col min="2312" max="2312" width="13.625" style="143" bestFit="1" customWidth="1"/>
    <col min="2313" max="2313" width="18.875" style="143" customWidth="1"/>
    <col min="2314" max="2314" width="19" style="143" customWidth="1"/>
    <col min="2315" max="2559" width="9.125" style="143"/>
    <col min="2560" max="2560" width="4.375" style="143" customWidth="1"/>
    <col min="2561" max="2561" width="19.625" style="143" customWidth="1"/>
    <col min="2562" max="2562" width="17.125" style="143" customWidth="1"/>
    <col min="2563" max="2563" width="16.375" style="143" customWidth="1"/>
    <col min="2564" max="2564" width="18.625" style="143" customWidth="1"/>
    <col min="2565" max="2565" width="13.625" style="143" bestFit="1" customWidth="1"/>
    <col min="2566" max="2566" width="18.625" style="143" customWidth="1"/>
    <col min="2567" max="2567" width="16.625" style="143" customWidth="1"/>
    <col min="2568" max="2568" width="13.625" style="143" bestFit="1" customWidth="1"/>
    <col min="2569" max="2569" width="18.875" style="143" customWidth="1"/>
    <col min="2570" max="2570" width="19" style="143" customWidth="1"/>
    <col min="2571" max="2815" width="9.125" style="143"/>
    <col min="2816" max="2816" width="4.375" style="143" customWidth="1"/>
    <col min="2817" max="2817" width="19.625" style="143" customWidth="1"/>
    <col min="2818" max="2818" width="17.125" style="143" customWidth="1"/>
    <col min="2819" max="2819" width="16.375" style="143" customWidth="1"/>
    <col min="2820" max="2820" width="18.625" style="143" customWidth="1"/>
    <col min="2821" max="2821" width="13.625" style="143" bestFit="1" customWidth="1"/>
    <col min="2822" max="2822" width="18.625" style="143" customWidth="1"/>
    <col min="2823" max="2823" width="16.625" style="143" customWidth="1"/>
    <col min="2824" max="2824" width="13.625" style="143" bestFit="1" customWidth="1"/>
    <col min="2825" max="2825" width="18.875" style="143" customWidth="1"/>
    <col min="2826" max="2826" width="19" style="143" customWidth="1"/>
    <col min="2827" max="3071" width="9.125" style="143"/>
    <col min="3072" max="3072" width="4.375" style="143" customWidth="1"/>
    <col min="3073" max="3073" width="19.625" style="143" customWidth="1"/>
    <col min="3074" max="3074" width="17.125" style="143" customWidth="1"/>
    <col min="3075" max="3075" width="16.375" style="143" customWidth="1"/>
    <col min="3076" max="3076" width="18.625" style="143" customWidth="1"/>
    <col min="3077" max="3077" width="13.625" style="143" bestFit="1" customWidth="1"/>
    <col min="3078" max="3078" width="18.625" style="143" customWidth="1"/>
    <col min="3079" max="3079" width="16.625" style="143" customWidth="1"/>
    <col min="3080" max="3080" width="13.625" style="143" bestFit="1" customWidth="1"/>
    <col min="3081" max="3081" width="18.875" style="143" customWidth="1"/>
    <col min="3082" max="3082" width="19" style="143" customWidth="1"/>
    <col min="3083" max="3327" width="9.125" style="143"/>
    <col min="3328" max="3328" width="4.375" style="143" customWidth="1"/>
    <col min="3329" max="3329" width="19.625" style="143" customWidth="1"/>
    <col min="3330" max="3330" width="17.125" style="143" customWidth="1"/>
    <col min="3331" max="3331" width="16.375" style="143" customWidth="1"/>
    <col min="3332" max="3332" width="18.625" style="143" customWidth="1"/>
    <col min="3333" max="3333" width="13.625" style="143" bestFit="1" customWidth="1"/>
    <col min="3334" max="3334" width="18.625" style="143" customWidth="1"/>
    <col min="3335" max="3335" width="16.625" style="143" customWidth="1"/>
    <col min="3336" max="3336" width="13.625" style="143" bestFit="1" customWidth="1"/>
    <col min="3337" max="3337" width="18.875" style="143" customWidth="1"/>
    <col min="3338" max="3338" width="19" style="143" customWidth="1"/>
    <col min="3339" max="3583" width="9.125" style="143"/>
    <col min="3584" max="3584" width="4.375" style="143" customWidth="1"/>
    <col min="3585" max="3585" width="19.625" style="143" customWidth="1"/>
    <col min="3586" max="3586" width="17.125" style="143" customWidth="1"/>
    <col min="3587" max="3587" width="16.375" style="143" customWidth="1"/>
    <col min="3588" max="3588" width="18.625" style="143" customWidth="1"/>
    <col min="3589" max="3589" width="13.625" style="143" bestFit="1" customWidth="1"/>
    <col min="3590" max="3590" width="18.625" style="143" customWidth="1"/>
    <col min="3591" max="3591" width="16.625" style="143" customWidth="1"/>
    <col min="3592" max="3592" width="13.625" style="143" bestFit="1" customWidth="1"/>
    <col min="3593" max="3593" width="18.875" style="143" customWidth="1"/>
    <col min="3594" max="3594" width="19" style="143" customWidth="1"/>
    <col min="3595" max="3839" width="9.125" style="143"/>
    <col min="3840" max="3840" width="4.375" style="143" customWidth="1"/>
    <col min="3841" max="3841" width="19.625" style="143" customWidth="1"/>
    <col min="3842" max="3842" width="17.125" style="143" customWidth="1"/>
    <col min="3843" max="3843" width="16.375" style="143" customWidth="1"/>
    <col min="3844" max="3844" width="18.625" style="143" customWidth="1"/>
    <col min="3845" max="3845" width="13.625" style="143" bestFit="1" customWidth="1"/>
    <col min="3846" max="3846" width="18.625" style="143" customWidth="1"/>
    <col min="3847" max="3847" width="16.625" style="143" customWidth="1"/>
    <col min="3848" max="3848" width="13.625" style="143" bestFit="1" customWidth="1"/>
    <col min="3849" max="3849" width="18.875" style="143" customWidth="1"/>
    <col min="3850" max="3850" width="19" style="143" customWidth="1"/>
    <col min="3851" max="4095" width="9.125" style="143"/>
    <col min="4096" max="4096" width="4.375" style="143" customWidth="1"/>
    <col min="4097" max="4097" width="19.625" style="143" customWidth="1"/>
    <col min="4098" max="4098" width="17.125" style="143" customWidth="1"/>
    <col min="4099" max="4099" width="16.375" style="143" customWidth="1"/>
    <col min="4100" max="4100" width="18.625" style="143" customWidth="1"/>
    <col min="4101" max="4101" width="13.625" style="143" bestFit="1" customWidth="1"/>
    <col min="4102" max="4102" width="18.625" style="143" customWidth="1"/>
    <col min="4103" max="4103" width="16.625" style="143" customWidth="1"/>
    <col min="4104" max="4104" width="13.625" style="143" bestFit="1" customWidth="1"/>
    <col min="4105" max="4105" width="18.875" style="143" customWidth="1"/>
    <col min="4106" max="4106" width="19" style="143" customWidth="1"/>
    <col min="4107" max="4351" width="9.125" style="143"/>
    <col min="4352" max="4352" width="4.375" style="143" customWidth="1"/>
    <col min="4353" max="4353" width="19.625" style="143" customWidth="1"/>
    <col min="4354" max="4354" width="17.125" style="143" customWidth="1"/>
    <col min="4355" max="4355" width="16.375" style="143" customWidth="1"/>
    <col min="4356" max="4356" width="18.625" style="143" customWidth="1"/>
    <col min="4357" max="4357" width="13.625" style="143" bestFit="1" customWidth="1"/>
    <col min="4358" max="4358" width="18.625" style="143" customWidth="1"/>
    <col min="4359" max="4359" width="16.625" style="143" customWidth="1"/>
    <col min="4360" max="4360" width="13.625" style="143" bestFit="1" customWidth="1"/>
    <col min="4361" max="4361" width="18.875" style="143" customWidth="1"/>
    <col min="4362" max="4362" width="19" style="143" customWidth="1"/>
    <col min="4363" max="4607" width="9.125" style="143"/>
    <col min="4608" max="4608" width="4.375" style="143" customWidth="1"/>
    <col min="4609" max="4609" width="19.625" style="143" customWidth="1"/>
    <col min="4610" max="4610" width="17.125" style="143" customWidth="1"/>
    <col min="4611" max="4611" width="16.375" style="143" customWidth="1"/>
    <col min="4612" max="4612" width="18.625" style="143" customWidth="1"/>
    <col min="4613" max="4613" width="13.625" style="143" bestFit="1" customWidth="1"/>
    <col min="4614" max="4614" width="18.625" style="143" customWidth="1"/>
    <col min="4615" max="4615" width="16.625" style="143" customWidth="1"/>
    <col min="4616" max="4616" width="13.625" style="143" bestFit="1" customWidth="1"/>
    <col min="4617" max="4617" width="18.875" style="143" customWidth="1"/>
    <col min="4618" max="4618" width="19" style="143" customWidth="1"/>
    <col min="4619" max="4863" width="9.125" style="143"/>
    <col min="4864" max="4864" width="4.375" style="143" customWidth="1"/>
    <col min="4865" max="4865" width="19.625" style="143" customWidth="1"/>
    <col min="4866" max="4866" width="17.125" style="143" customWidth="1"/>
    <col min="4867" max="4867" width="16.375" style="143" customWidth="1"/>
    <col min="4868" max="4868" width="18.625" style="143" customWidth="1"/>
    <col min="4869" max="4869" width="13.625" style="143" bestFit="1" customWidth="1"/>
    <col min="4870" max="4870" width="18.625" style="143" customWidth="1"/>
    <col min="4871" max="4871" width="16.625" style="143" customWidth="1"/>
    <col min="4872" max="4872" width="13.625" style="143" bestFit="1" customWidth="1"/>
    <col min="4873" max="4873" width="18.875" style="143" customWidth="1"/>
    <col min="4874" max="4874" width="19" style="143" customWidth="1"/>
    <col min="4875" max="5119" width="9.125" style="143"/>
    <col min="5120" max="5120" width="4.375" style="143" customWidth="1"/>
    <col min="5121" max="5121" width="19.625" style="143" customWidth="1"/>
    <col min="5122" max="5122" width="17.125" style="143" customWidth="1"/>
    <col min="5123" max="5123" width="16.375" style="143" customWidth="1"/>
    <col min="5124" max="5124" width="18.625" style="143" customWidth="1"/>
    <col min="5125" max="5125" width="13.625" style="143" bestFit="1" customWidth="1"/>
    <col min="5126" max="5126" width="18.625" style="143" customWidth="1"/>
    <col min="5127" max="5127" width="16.625" style="143" customWidth="1"/>
    <col min="5128" max="5128" width="13.625" style="143" bestFit="1" customWidth="1"/>
    <col min="5129" max="5129" width="18.875" style="143" customWidth="1"/>
    <col min="5130" max="5130" width="19" style="143" customWidth="1"/>
    <col min="5131" max="5375" width="9.125" style="143"/>
    <col min="5376" max="5376" width="4.375" style="143" customWidth="1"/>
    <col min="5377" max="5377" width="19.625" style="143" customWidth="1"/>
    <col min="5378" max="5378" width="17.125" style="143" customWidth="1"/>
    <col min="5379" max="5379" width="16.375" style="143" customWidth="1"/>
    <col min="5380" max="5380" width="18.625" style="143" customWidth="1"/>
    <col min="5381" max="5381" width="13.625" style="143" bestFit="1" customWidth="1"/>
    <col min="5382" max="5382" width="18.625" style="143" customWidth="1"/>
    <col min="5383" max="5383" width="16.625" style="143" customWidth="1"/>
    <col min="5384" max="5384" width="13.625" style="143" bestFit="1" customWidth="1"/>
    <col min="5385" max="5385" width="18.875" style="143" customWidth="1"/>
    <col min="5386" max="5386" width="19" style="143" customWidth="1"/>
    <col min="5387" max="5631" width="9.125" style="143"/>
    <col min="5632" max="5632" width="4.375" style="143" customWidth="1"/>
    <col min="5633" max="5633" width="19.625" style="143" customWidth="1"/>
    <col min="5634" max="5634" width="17.125" style="143" customWidth="1"/>
    <col min="5635" max="5635" width="16.375" style="143" customWidth="1"/>
    <col min="5636" max="5636" width="18.625" style="143" customWidth="1"/>
    <col min="5637" max="5637" width="13.625" style="143" bestFit="1" customWidth="1"/>
    <col min="5638" max="5638" width="18.625" style="143" customWidth="1"/>
    <col min="5639" max="5639" width="16.625" style="143" customWidth="1"/>
    <col min="5640" max="5640" width="13.625" style="143" bestFit="1" customWidth="1"/>
    <col min="5641" max="5641" width="18.875" style="143" customWidth="1"/>
    <col min="5642" max="5642" width="19" style="143" customWidth="1"/>
    <col min="5643" max="5887" width="9.125" style="143"/>
    <col min="5888" max="5888" width="4.375" style="143" customWidth="1"/>
    <col min="5889" max="5889" width="19.625" style="143" customWidth="1"/>
    <col min="5890" max="5890" width="17.125" style="143" customWidth="1"/>
    <col min="5891" max="5891" width="16.375" style="143" customWidth="1"/>
    <col min="5892" max="5892" width="18.625" style="143" customWidth="1"/>
    <col min="5893" max="5893" width="13.625" style="143" bestFit="1" customWidth="1"/>
    <col min="5894" max="5894" width="18.625" style="143" customWidth="1"/>
    <col min="5895" max="5895" width="16.625" style="143" customWidth="1"/>
    <col min="5896" max="5896" width="13.625" style="143" bestFit="1" customWidth="1"/>
    <col min="5897" max="5897" width="18.875" style="143" customWidth="1"/>
    <col min="5898" max="5898" width="19" style="143" customWidth="1"/>
    <col min="5899" max="6143" width="9.125" style="143"/>
    <col min="6144" max="6144" width="4.375" style="143" customWidth="1"/>
    <col min="6145" max="6145" width="19.625" style="143" customWidth="1"/>
    <col min="6146" max="6146" width="17.125" style="143" customWidth="1"/>
    <col min="6147" max="6147" width="16.375" style="143" customWidth="1"/>
    <col min="6148" max="6148" width="18.625" style="143" customWidth="1"/>
    <col min="6149" max="6149" width="13.625" style="143" bestFit="1" customWidth="1"/>
    <col min="6150" max="6150" width="18.625" style="143" customWidth="1"/>
    <col min="6151" max="6151" width="16.625" style="143" customWidth="1"/>
    <col min="6152" max="6152" width="13.625" style="143" bestFit="1" customWidth="1"/>
    <col min="6153" max="6153" width="18.875" style="143" customWidth="1"/>
    <col min="6154" max="6154" width="19" style="143" customWidth="1"/>
    <col min="6155" max="6399" width="9.125" style="143"/>
    <col min="6400" max="6400" width="4.375" style="143" customWidth="1"/>
    <col min="6401" max="6401" width="19.625" style="143" customWidth="1"/>
    <col min="6402" max="6402" width="17.125" style="143" customWidth="1"/>
    <col min="6403" max="6403" width="16.375" style="143" customWidth="1"/>
    <col min="6404" max="6404" width="18.625" style="143" customWidth="1"/>
    <col min="6405" max="6405" width="13.625" style="143" bestFit="1" customWidth="1"/>
    <col min="6406" max="6406" width="18.625" style="143" customWidth="1"/>
    <col min="6407" max="6407" width="16.625" style="143" customWidth="1"/>
    <col min="6408" max="6408" width="13.625" style="143" bestFit="1" customWidth="1"/>
    <col min="6409" max="6409" width="18.875" style="143" customWidth="1"/>
    <col min="6410" max="6410" width="19" style="143" customWidth="1"/>
    <col min="6411" max="6655" width="9.125" style="143"/>
    <col min="6656" max="6656" width="4.375" style="143" customWidth="1"/>
    <col min="6657" max="6657" width="19.625" style="143" customWidth="1"/>
    <col min="6658" max="6658" width="17.125" style="143" customWidth="1"/>
    <col min="6659" max="6659" width="16.375" style="143" customWidth="1"/>
    <col min="6660" max="6660" width="18.625" style="143" customWidth="1"/>
    <col min="6661" max="6661" width="13.625" style="143" bestFit="1" customWidth="1"/>
    <col min="6662" max="6662" width="18.625" style="143" customWidth="1"/>
    <col min="6663" max="6663" width="16.625" style="143" customWidth="1"/>
    <col min="6664" max="6664" width="13.625" style="143" bestFit="1" customWidth="1"/>
    <col min="6665" max="6665" width="18.875" style="143" customWidth="1"/>
    <col min="6666" max="6666" width="19" style="143" customWidth="1"/>
    <col min="6667" max="6911" width="9.125" style="143"/>
    <col min="6912" max="6912" width="4.375" style="143" customWidth="1"/>
    <col min="6913" max="6913" width="19.625" style="143" customWidth="1"/>
    <col min="6914" max="6914" width="17.125" style="143" customWidth="1"/>
    <col min="6915" max="6915" width="16.375" style="143" customWidth="1"/>
    <col min="6916" max="6916" width="18.625" style="143" customWidth="1"/>
    <col min="6917" max="6917" width="13.625" style="143" bestFit="1" customWidth="1"/>
    <col min="6918" max="6918" width="18.625" style="143" customWidth="1"/>
    <col min="6919" max="6919" width="16.625" style="143" customWidth="1"/>
    <col min="6920" max="6920" width="13.625" style="143" bestFit="1" customWidth="1"/>
    <col min="6921" max="6921" width="18.875" style="143" customWidth="1"/>
    <col min="6922" max="6922" width="19" style="143" customWidth="1"/>
    <col min="6923" max="7167" width="9.125" style="143"/>
    <col min="7168" max="7168" width="4.375" style="143" customWidth="1"/>
    <col min="7169" max="7169" width="19.625" style="143" customWidth="1"/>
    <col min="7170" max="7170" width="17.125" style="143" customWidth="1"/>
    <col min="7171" max="7171" width="16.375" style="143" customWidth="1"/>
    <col min="7172" max="7172" width="18.625" style="143" customWidth="1"/>
    <col min="7173" max="7173" width="13.625" style="143" bestFit="1" customWidth="1"/>
    <col min="7174" max="7174" width="18.625" style="143" customWidth="1"/>
    <col min="7175" max="7175" width="16.625" style="143" customWidth="1"/>
    <col min="7176" max="7176" width="13.625" style="143" bestFit="1" customWidth="1"/>
    <col min="7177" max="7177" width="18.875" style="143" customWidth="1"/>
    <col min="7178" max="7178" width="19" style="143" customWidth="1"/>
    <col min="7179" max="7423" width="9.125" style="143"/>
    <col min="7424" max="7424" width="4.375" style="143" customWidth="1"/>
    <col min="7425" max="7425" width="19.625" style="143" customWidth="1"/>
    <col min="7426" max="7426" width="17.125" style="143" customWidth="1"/>
    <col min="7427" max="7427" width="16.375" style="143" customWidth="1"/>
    <col min="7428" max="7428" width="18.625" style="143" customWidth="1"/>
    <col min="7429" max="7429" width="13.625" style="143" bestFit="1" customWidth="1"/>
    <col min="7430" max="7430" width="18.625" style="143" customWidth="1"/>
    <col min="7431" max="7431" width="16.625" style="143" customWidth="1"/>
    <col min="7432" max="7432" width="13.625" style="143" bestFit="1" customWidth="1"/>
    <col min="7433" max="7433" width="18.875" style="143" customWidth="1"/>
    <col min="7434" max="7434" width="19" style="143" customWidth="1"/>
    <col min="7435" max="7679" width="9.125" style="143"/>
    <col min="7680" max="7680" width="4.375" style="143" customWidth="1"/>
    <col min="7681" max="7681" width="19.625" style="143" customWidth="1"/>
    <col min="7682" max="7682" width="17.125" style="143" customWidth="1"/>
    <col min="7683" max="7683" width="16.375" style="143" customWidth="1"/>
    <col min="7684" max="7684" width="18.625" style="143" customWidth="1"/>
    <col min="7685" max="7685" width="13.625" style="143" bestFit="1" customWidth="1"/>
    <col min="7686" max="7686" width="18.625" style="143" customWidth="1"/>
    <col min="7687" max="7687" width="16.625" style="143" customWidth="1"/>
    <col min="7688" max="7688" width="13.625" style="143" bestFit="1" customWidth="1"/>
    <col min="7689" max="7689" width="18.875" style="143" customWidth="1"/>
    <col min="7690" max="7690" width="19" style="143" customWidth="1"/>
    <col min="7691" max="7935" width="9.125" style="143"/>
    <col min="7936" max="7936" width="4.375" style="143" customWidth="1"/>
    <col min="7937" max="7937" width="19.625" style="143" customWidth="1"/>
    <col min="7938" max="7938" width="17.125" style="143" customWidth="1"/>
    <col min="7939" max="7939" width="16.375" style="143" customWidth="1"/>
    <col min="7940" max="7940" width="18.625" style="143" customWidth="1"/>
    <col min="7941" max="7941" width="13.625" style="143" bestFit="1" customWidth="1"/>
    <col min="7942" max="7942" width="18.625" style="143" customWidth="1"/>
    <col min="7943" max="7943" width="16.625" style="143" customWidth="1"/>
    <col min="7944" max="7944" width="13.625" style="143" bestFit="1" customWidth="1"/>
    <col min="7945" max="7945" width="18.875" style="143" customWidth="1"/>
    <col min="7946" max="7946" width="19" style="143" customWidth="1"/>
    <col min="7947" max="8191" width="9.125" style="143"/>
    <col min="8192" max="8192" width="4.375" style="143" customWidth="1"/>
    <col min="8193" max="8193" width="19.625" style="143" customWidth="1"/>
    <col min="8194" max="8194" width="17.125" style="143" customWidth="1"/>
    <col min="8195" max="8195" width="16.375" style="143" customWidth="1"/>
    <col min="8196" max="8196" width="18.625" style="143" customWidth="1"/>
    <col min="8197" max="8197" width="13.625" style="143" bestFit="1" customWidth="1"/>
    <col min="8198" max="8198" width="18.625" style="143" customWidth="1"/>
    <col min="8199" max="8199" width="16.625" style="143" customWidth="1"/>
    <col min="8200" max="8200" width="13.625" style="143" bestFit="1" customWidth="1"/>
    <col min="8201" max="8201" width="18.875" style="143" customWidth="1"/>
    <col min="8202" max="8202" width="19" style="143" customWidth="1"/>
    <col min="8203" max="8447" width="9.125" style="143"/>
    <col min="8448" max="8448" width="4.375" style="143" customWidth="1"/>
    <col min="8449" max="8449" width="19.625" style="143" customWidth="1"/>
    <col min="8450" max="8450" width="17.125" style="143" customWidth="1"/>
    <col min="8451" max="8451" width="16.375" style="143" customWidth="1"/>
    <col min="8452" max="8452" width="18.625" style="143" customWidth="1"/>
    <col min="8453" max="8453" width="13.625" style="143" bestFit="1" customWidth="1"/>
    <col min="8454" max="8454" width="18.625" style="143" customWidth="1"/>
    <col min="8455" max="8455" width="16.625" style="143" customWidth="1"/>
    <col min="8456" max="8456" width="13.625" style="143" bestFit="1" customWidth="1"/>
    <col min="8457" max="8457" width="18.875" style="143" customWidth="1"/>
    <col min="8458" max="8458" width="19" style="143" customWidth="1"/>
    <col min="8459" max="8703" width="9.125" style="143"/>
    <col min="8704" max="8704" width="4.375" style="143" customWidth="1"/>
    <col min="8705" max="8705" width="19.625" style="143" customWidth="1"/>
    <col min="8706" max="8706" width="17.125" style="143" customWidth="1"/>
    <col min="8707" max="8707" width="16.375" style="143" customWidth="1"/>
    <col min="8708" max="8708" width="18.625" style="143" customWidth="1"/>
    <col min="8709" max="8709" width="13.625" style="143" bestFit="1" customWidth="1"/>
    <col min="8710" max="8710" width="18.625" style="143" customWidth="1"/>
    <col min="8711" max="8711" width="16.625" style="143" customWidth="1"/>
    <col min="8712" max="8712" width="13.625" style="143" bestFit="1" customWidth="1"/>
    <col min="8713" max="8713" width="18.875" style="143" customWidth="1"/>
    <col min="8714" max="8714" width="19" style="143" customWidth="1"/>
    <col min="8715" max="8959" width="9.125" style="143"/>
    <col min="8960" max="8960" width="4.375" style="143" customWidth="1"/>
    <col min="8961" max="8961" width="19.625" style="143" customWidth="1"/>
    <col min="8962" max="8962" width="17.125" style="143" customWidth="1"/>
    <col min="8963" max="8963" width="16.375" style="143" customWidth="1"/>
    <col min="8964" max="8964" width="18.625" style="143" customWidth="1"/>
    <col min="8965" max="8965" width="13.625" style="143" bestFit="1" customWidth="1"/>
    <col min="8966" max="8966" width="18.625" style="143" customWidth="1"/>
    <col min="8967" max="8967" width="16.625" style="143" customWidth="1"/>
    <col min="8968" max="8968" width="13.625" style="143" bestFit="1" customWidth="1"/>
    <col min="8969" max="8969" width="18.875" style="143" customWidth="1"/>
    <col min="8970" max="8970" width="19" style="143" customWidth="1"/>
    <col min="8971" max="9215" width="9.125" style="143"/>
    <col min="9216" max="9216" width="4.375" style="143" customWidth="1"/>
    <col min="9217" max="9217" width="19.625" style="143" customWidth="1"/>
    <col min="9218" max="9218" width="17.125" style="143" customWidth="1"/>
    <col min="9219" max="9219" width="16.375" style="143" customWidth="1"/>
    <col min="9220" max="9220" width="18.625" style="143" customWidth="1"/>
    <col min="9221" max="9221" width="13.625" style="143" bestFit="1" customWidth="1"/>
    <col min="9222" max="9222" width="18.625" style="143" customWidth="1"/>
    <col min="9223" max="9223" width="16.625" style="143" customWidth="1"/>
    <col min="9224" max="9224" width="13.625" style="143" bestFit="1" customWidth="1"/>
    <col min="9225" max="9225" width="18.875" style="143" customWidth="1"/>
    <col min="9226" max="9226" width="19" style="143" customWidth="1"/>
    <col min="9227" max="9471" width="9.125" style="143"/>
    <col min="9472" max="9472" width="4.375" style="143" customWidth="1"/>
    <col min="9473" max="9473" width="19.625" style="143" customWidth="1"/>
    <col min="9474" max="9474" width="17.125" style="143" customWidth="1"/>
    <col min="9475" max="9475" width="16.375" style="143" customWidth="1"/>
    <col min="9476" max="9476" width="18.625" style="143" customWidth="1"/>
    <col min="9477" max="9477" width="13.625" style="143" bestFit="1" customWidth="1"/>
    <col min="9478" max="9478" width="18.625" style="143" customWidth="1"/>
    <col min="9479" max="9479" width="16.625" style="143" customWidth="1"/>
    <col min="9480" max="9480" width="13.625" style="143" bestFit="1" customWidth="1"/>
    <col min="9481" max="9481" width="18.875" style="143" customWidth="1"/>
    <col min="9482" max="9482" width="19" style="143" customWidth="1"/>
    <col min="9483" max="9727" width="9.125" style="143"/>
    <col min="9728" max="9728" width="4.375" style="143" customWidth="1"/>
    <col min="9729" max="9729" width="19.625" style="143" customWidth="1"/>
    <col min="9730" max="9730" width="17.125" style="143" customWidth="1"/>
    <col min="9731" max="9731" width="16.375" style="143" customWidth="1"/>
    <col min="9732" max="9732" width="18.625" style="143" customWidth="1"/>
    <col min="9733" max="9733" width="13.625" style="143" bestFit="1" customWidth="1"/>
    <col min="9734" max="9734" width="18.625" style="143" customWidth="1"/>
    <col min="9735" max="9735" width="16.625" style="143" customWidth="1"/>
    <col min="9736" max="9736" width="13.625" style="143" bestFit="1" customWidth="1"/>
    <col min="9737" max="9737" width="18.875" style="143" customWidth="1"/>
    <col min="9738" max="9738" width="19" style="143" customWidth="1"/>
    <col min="9739" max="9983" width="9.125" style="143"/>
    <col min="9984" max="9984" width="4.375" style="143" customWidth="1"/>
    <col min="9985" max="9985" width="19.625" style="143" customWidth="1"/>
    <col min="9986" max="9986" width="17.125" style="143" customWidth="1"/>
    <col min="9987" max="9987" width="16.375" style="143" customWidth="1"/>
    <col min="9988" max="9988" width="18.625" style="143" customWidth="1"/>
    <col min="9989" max="9989" width="13.625" style="143" bestFit="1" customWidth="1"/>
    <col min="9990" max="9990" width="18.625" style="143" customWidth="1"/>
    <col min="9991" max="9991" width="16.625" style="143" customWidth="1"/>
    <col min="9992" max="9992" width="13.625" style="143" bestFit="1" customWidth="1"/>
    <col min="9993" max="9993" width="18.875" style="143" customWidth="1"/>
    <col min="9994" max="9994" width="19" style="143" customWidth="1"/>
    <col min="9995" max="10239" width="9.125" style="143"/>
    <col min="10240" max="10240" width="4.375" style="143" customWidth="1"/>
    <col min="10241" max="10241" width="19.625" style="143" customWidth="1"/>
    <col min="10242" max="10242" width="17.125" style="143" customWidth="1"/>
    <col min="10243" max="10243" width="16.375" style="143" customWidth="1"/>
    <col min="10244" max="10244" width="18.625" style="143" customWidth="1"/>
    <col min="10245" max="10245" width="13.625" style="143" bestFit="1" customWidth="1"/>
    <col min="10246" max="10246" width="18.625" style="143" customWidth="1"/>
    <col min="10247" max="10247" width="16.625" style="143" customWidth="1"/>
    <col min="10248" max="10248" width="13.625" style="143" bestFit="1" customWidth="1"/>
    <col min="10249" max="10249" width="18.875" style="143" customWidth="1"/>
    <col min="10250" max="10250" width="19" style="143" customWidth="1"/>
    <col min="10251" max="10495" width="9.125" style="143"/>
    <col min="10496" max="10496" width="4.375" style="143" customWidth="1"/>
    <col min="10497" max="10497" width="19.625" style="143" customWidth="1"/>
    <col min="10498" max="10498" width="17.125" style="143" customWidth="1"/>
    <col min="10499" max="10499" width="16.375" style="143" customWidth="1"/>
    <col min="10500" max="10500" width="18.625" style="143" customWidth="1"/>
    <col min="10501" max="10501" width="13.625" style="143" bestFit="1" customWidth="1"/>
    <col min="10502" max="10502" width="18.625" style="143" customWidth="1"/>
    <col min="10503" max="10503" width="16.625" style="143" customWidth="1"/>
    <col min="10504" max="10504" width="13.625" style="143" bestFit="1" customWidth="1"/>
    <col min="10505" max="10505" width="18.875" style="143" customWidth="1"/>
    <col min="10506" max="10506" width="19" style="143" customWidth="1"/>
    <col min="10507" max="10751" width="9.125" style="143"/>
    <col min="10752" max="10752" width="4.375" style="143" customWidth="1"/>
    <col min="10753" max="10753" width="19.625" style="143" customWidth="1"/>
    <col min="10754" max="10754" width="17.125" style="143" customWidth="1"/>
    <col min="10755" max="10755" width="16.375" style="143" customWidth="1"/>
    <col min="10756" max="10756" width="18.625" style="143" customWidth="1"/>
    <col min="10757" max="10757" width="13.625" style="143" bestFit="1" customWidth="1"/>
    <col min="10758" max="10758" width="18.625" style="143" customWidth="1"/>
    <col min="10759" max="10759" width="16.625" style="143" customWidth="1"/>
    <col min="10760" max="10760" width="13.625" style="143" bestFit="1" customWidth="1"/>
    <col min="10761" max="10761" width="18.875" style="143" customWidth="1"/>
    <col min="10762" max="10762" width="19" style="143" customWidth="1"/>
    <col min="10763" max="11007" width="9.125" style="143"/>
    <col min="11008" max="11008" width="4.375" style="143" customWidth="1"/>
    <col min="11009" max="11009" width="19.625" style="143" customWidth="1"/>
    <col min="11010" max="11010" width="17.125" style="143" customWidth="1"/>
    <col min="11011" max="11011" width="16.375" style="143" customWidth="1"/>
    <col min="11012" max="11012" width="18.625" style="143" customWidth="1"/>
    <col min="11013" max="11013" width="13.625" style="143" bestFit="1" customWidth="1"/>
    <col min="11014" max="11014" width="18.625" style="143" customWidth="1"/>
    <col min="11015" max="11015" width="16.625" style="143" customWidth="1"/>
    <col min="11016" max="11016" width="13.625" style="143" bestFit="1" customWidth="1"/>
    <col min="11017" max="11017" width="18.875" style="143" customWidth="1"/>
    <col min="11018" max="11018" width="19" style="143" customWidth="1"/>
    <col min="11019" max="11263" width="9.125" style="143"/>
    <col min="11264" max="11264" width="4.375" style="143" customWidth="1"/>
    <col min="11265" max="11265" width="19.625" style="143" customWidth="1"/>
    <col min="11266" max="11266" width="17.125" style="143" customWidth="1"/>
    <col min="11267" max="11267" width="16.375" style="143" customWidth="1"/>
    <col min="11268" max="11268" width="18.625" style="143" customWidth="1"/>
    <col min="11269" max="11269" width="13.625" style="143" bestFit="1" customWidth="1"/>
    <col min="11270" max="11270" width="18.625" style="143" customWidth="1"/>
    <col min="11271" max="11271" width="16.625" style="143" customWidth="1"/>
    <col min="11272" max="11272" width="13.625" style="143" bestFit="1" customWidth="1"/>
    <col min="11273" max="11273" width="18.875" style="143" customWidth="1"/>
    <col min="11274" max="11274" width="19" style="143" customWidth="1"/>
    <col min="11275" max="11519" width="9.125" style="143"/>
    <col min="11520" max="11520" width="4.375" style="143" customWidth="1"/>
    <col min="11521" max="11521" width="19.625" style="143" customWidth="1"/>
    <col min="11522" max="11522" width="17.125" style="143" customWidth="1"/>
    <col min="11523" max="11523" width="16.375" style="143" customWidth="1"/>
    <col min="11524" max="11524" width="18.625" style="143" customWidth="1"/>
    <col min="11525" max="11525" width="13.625" style="143" bestFit="1" customWidth="1"/>
    <col min="11526" max="11526" width="18.625" style="143" customWidth="1"/>
    <col min="11527" max="11527" width="16.625" style="143" customWidth="1"/>
    <col min="11528" max="11528" width="13.625" style="143" bestFit="1" customWidth="1"/>
    <col min="11529" max="11529" width="18.875" style="143" customWidth="1"/>
    <col min="11530" max="11530" width="19" style="143" customWidth="1"/>
    <col min="11531" max="11775" width="9.125" style="143"/>
    <col min="11776" max="11776" width="4.375" style="143" customWidth="1"/>
    <col min="11777" max="11777" width="19.625" style="143" customWidth="1"/>
    <col min="11778" max="11778" width="17.125" style="143" customWidth="1"/>
    <col min="11779" max="11779" width="16.375" style="143" customWidth="1"/>
    <col min="11780" max="11780" width="18.625" style="143" customWidth="1"/>
    <col min="11781" max="11781" width="13.625" style="143" bestFit="1" customWidth="1"/>
    <col min="11782" max="11782" width="18.625" style="143" customWidth="1"/>
    <col min="11783" max="11783" width="16.625" style="143" customWidth="1"/>
    <col min="11784" max="11784" width="13.625" style="143" bestFit="1" customWidth="1"/>
    <col min="11785" max="11785" width="18.875" style="143" customWidth="1"/>
    <col min="11786" max="11786" width="19" style="143" customWidth="1"/>
    <col min="11787" max="12031" width="9.125" style="143"/>
    <col min="12032" max="12032" width="4.375" style="143" customWidth="1"/>
    <col min="12033" max="12033" width="19.625" style="143" customWidth="1"/>
    <col min="12034" max="12034" width="17.125" style="143" customWidth="1"/>
    <col min="12035" max="12035" width="16.375" style="143" customWidth="1"/>
    <col min="12036" max="12036" width="18.625" style="143" customWidth="1"/>
    <col min="12037" max="12037" width="13.625" style="143" bestFit="1" customWidth="1"/>
    <col min="12038" max="12038" width="18.625" style="143" customWidth="1"/>
    <col min="12039" max="12039" width="16.625" style="143" customWidth="1"/>
    <col min="12040" max="12040" width="13.625" style="143" bestFit="1" customWidth="1"/>
    <col min="12041" max="12041" width="18.875" style="143" customWidth="1"/>
    <col min="12042" max="12042" width="19" style="143" customWidth="1"/>
    <col min="12043" max="12287" width="9.125" style="143"/>
    <col min="12288" max="12288" width="4.375" style="143" customWidth="1"/>
    <col min="12289" max="12289" width="19.625" style="143" customWidth="1"/>
    <col min="12290" max="12290" width="17.125" style="143" customWidth="1"/>
    <col min="12291" max="12291" width="16.375" style="143" customWidth="1"/>
    <col min="12292" max="12292" width="18.625" style="143" customWidth="1"/>
    <col min="12293" max="12293" width="13.625" style="143" bestFit="1" customWidth="1"/>
    <col min="12294" max="12294" width="18.625" style="143" customWidth="1"/>
    <col min="12295" max="12295" width="16.625" style="143" customWidth="1"/>
    <col min="12296" max="12296" width="13.625" style="143" bestFit="1" customWidth="1"/>
    <col min="12297" max="12297" width="18.875" style="143" customWidth="1"/>
    <col min="12298" max="12298" width="19" style="143" customWidth="1"/>
    <col min="12299" max="12543" width="9.125" style="143"/>
    <col min="12544" max="12544" width="4.375" style="143" customWidth="1"/>
    <col min="12545" max="12545" width="19.625" style="143" customWidth="1"/>
    <col min="12546" max="12546" width="17.125" style="143" customWidth="1"/>
    <col min="12547" max="12547" width="16.375" style="143" customWidth="1"/>
    <col min="12548" max="12548" width="18.625" style="143" customWidth="1"/>
    <col min="12549" max="12549" width="13.625" style="143" bestFit="1" customWidth="1"/>
    <col min="12550" max="12550" width="18.625" style="143" customWidth="1"/>
    <col min="12551" max="12551" width="16.625" style="143" customWidth="1"/>
    <col min="12552" max="12552" width="13.625" style="143" bestFit="1" customWidth="1"/>
    <col min="12553" max="12553" width="18.875" style="143" customWidth="1"/>
    <col min="12554" max="12554" width="19" style="143" customWidth="1"/>
    <col min="12555" max="12799" width="9.125" style="143"/>
    <col min="12800" max="12800" width="4.375" style="143" customWidth="1"/>
    <col min="12801" max="12801" width="19.625" style="143" customWidth="1"/>
    <col min="12802" max="12802" width="17.125" style="143" customWidth="1"/>
    <col min="12803" max="12803" width="16.375" style="143" customWidth="1"/>
    <col min="12804" max="12804" width="18.625" style="143" customWidth="1"/>
    <col min="12805" max="12805" width="13.625" style="143" bestFit="1" customWidth="1"/>
    <col min="12806" max="12806" width="18.625" style="143" customWidth="1"/>
    <col min="12807" max="12807" width="16.625" style="143" customWidth="1"/>
    <col min="12808" max="12808" width="13.625" style="143" bestFit="1" customWidth="1"/>
    <col min="12809" max="12809" width="18.875" style="143" customWidth="1"/>
    <col min="12810" max="12810" width="19" style="143" customWidth="1"/>
    <col min="12811" max="13055" width="9.125" style="143"/>
    <col min="13056" max="13056" width="4.375" style="143" customWidth="1"/>
    <col min="13057" max="13057" width="19.625" style="143" customWidth="1"/>
    <col min="13058" max="13058" width="17.125" style="143" customWidth="1"/>
    <col min="13059" max="13059" width="16.375" style="143" customWidth="1"/>
    <col min="13060" max="13060" width="18.625" style="143" customWidth="1"/>
    <col min="13061" max="13061" width="13.625" style="143" bestFit="1" customWidth="1"/>
    <col min="13062" max="13062" width="18.625" style="143" customWidth="1"/>
    <col min="13063" max="13063" width="16.625" style="143" customWidth="1"/>
    <col min="13064" max="13064" width="13.625" style="143" bestFit="1" customWidth="1"/>
    <col min="13065" max="13065" width="18.875" style="143" customWidth="1"/>
    <col min="13066" max="13066" width="19" style="143" customWidth="1"/>
    <col min="13067" max="13311" width="9.125" style="143"/>
    <col min="13312" max="13312" width="4.375" style="143" customWidth="1"/>
    <col min="13313" max="13313" width="19.625" style="143" customWidth="1"/>
    <col min="13314" max="13314" width="17.125" style="143" customWidth="1"/>
    <col min="13315" max="13315" width="16.375" style="143" customWidth="1"/>
    <col min="13316" max="13316" width="18.625" style="143" customWidth="1"/>
    <col min="13317" max="13317" width="13.625" style="143" bestFit="1" customWidth="1"/>
    <col min="13318" max="13318" width="18.625" style="143" customWidth="1"/>
    <col min="13319" max="13319" width="16.625" style="143" customWidth="1"/>
    <col min="13320" max="13320" width="13.625" style="143" bestFit="1" customWidth="1"/>
    <col min="13321" max="13321" width="18.875" style="143" customWidth="1"/>
    <col min="13322" max="13322" width="19" style="143" customWidth="1"/>
    <col min="13323" max="13567" width="9.125" style="143"/>
    <col min="13568" max="13568" width="4.375" style="143" customWidth="1"/>
    <col min="13569" max="13569" width="19.625" style="143" customWidth="1"/>
    <col min="13570" max="13570" width="17.125" style="143" customWidth="1"/>
    <col min="13571" max="13571" width="16.375" style="143" customWidth="1"/>
    <col min="13572" max="13572" width="18.625" style="143" customWidth="1"/>
    <col min="13573" max="13573" width="13.625" style="143" bestFit="1" customWidth="1"/>
    <col min="13574" max="13574" width="18.625" style="143" customWidth="1"/>
    <col min="13575" max="13575" width="16.625" style="143" customWidth="1"/>
    <col min="13576" max="13576" width="13.625" style="143" bestFit="1" customWidth="1"/>
    <col min="13577" max="13577" width="18.875" style="143" customWidth="1"/>
    <col min="13578" max="13578" width="19" style="143" customWidth="1"/>
    <col min="13579" max="13823" width="9.125" style="143"/>
    <col min="13824" max="13824" width="4.375" style="143" customWidth="1"/>
    <col min="13825" max="13825" width="19.625" style="143" customWidth="1"/>
    <col min="13826" max="13826" width="17.125" style="143" customWidth="1"/>
    <col min="13827" max="13827" width="16.375" style="143" customWidth="1"/>
    <col min="13828" max="13828" width="18.625" style="143" customWidth="1"/>
    <col min="13829" max="13829" width="13.625" style="143" bestFit="1" customWidth="1"/>
    <col min="13830" max="13830" width="18.625" style="143" customWidth="1"/>
    <col min="13831" max="13831" width="16.625" style="143" customWidth="1"/>
    <col min="13832" max="13832" width="13.625" style="143" bestFit="1" customWidth="1"/>
    <col min="13833" max="13833" width="18.875" style="143" customWidth="1"/>
    <col min="13834" max="13834" width="19" style="143" customWidth="1"/>
    <col min="13835" max="14079" width="9.125" style="143"/>
    <col min="14080" max="14080" width="4.375" style="143" customWidth="1"/>
    <col min="14081" max="14081" width="19.625" style="143" customWidth="1"/>
    <col min="14082" max="14082" width="17.125" style="143" customWidth="1"/>
    <col min="14083" max="14083" width="16.375" style="143" customWidth="1"/>
    <col min="14084" max="14084" width="18.625" style="143" customWidth="1"/>
    <col min="14085" max="14085" width="13.625" style="143" bestFit="1" customWidth="1"/>
    <col min="14086" max="14086" width="18.625" style="143" customWidth="1"/>
    <col min="14087" max="14087" width="16.625" style="143" customWidth="1"/>
    <col min="14088" max="14088" width="13.625" style="143" bestFit="1" customWidth="1"/>
    <col min="14089" max="14089" width="18.875" style="143" customWidth="1"/>
    <col min="14090" max="14090" width="19" style="143" customWidth="1"/>
    <col min="14091" max="14335" width="9.125" style="143"/>
    <col min="14336" max="14336" width="4.375" style="143" customWidth="1"/>
    <col min="14337" max="14337" width="19.625" style="143" customWidth="1"/>
    <col min="14338" max="14338" width="17.125" style="143" customWidth="1"/>
    <col min="14339" max="14339" width="16.375" style="143" customWidth="1"/>
    <col min="14340" max="14340" width="18.625" style="143" customWidth="1"/>
    <col min="14341" max="14341" width="13.625" style="143" bestFit="1" customWidth="1"/>
    <col min="14342" max="14342" width="18.625" style="143" customWidth="1"/>
    <col min="14343" max="14343" width="16.625" style="143" customWidth="1"/>
    <col min="14344" max="14344" width="13.625" style="143" bestFit="1" customWidth="1"/>
    <col min="14345" max="14345" width="18.875" style="143" customWidth="1"/>
    <col min="14346" max="14346" width="19" style="143" customWidth="1"/>
    <col min="14347" max="14591" width="9.125" style="143"/>
    <col min="14592" max="14592" width="4.375" style="143" customWidth="1"/>
    <col min="14593" max="14593" width="19.625" style="143" customWidth="1"/>
    <col min="14594" max="14594" width="17.125" style="143" customWidth="1"/>
    <col min="14595" max="14595" width="16.375" style="143" customWidth="1"/>
    <col min="14596" max="14596" width="18.625" style="143" customWidth="1"/>
    <col min="14597" max="14597" width="13.625" style="143" bestFit="1" customWidth="1"/>
    <col min="14598" max="14598" width="18.625" style="143" customWidth="1"/>
    <col min="14599" max="14599" width="16.625" style="143" customWidth="1"/>
    <col min="14600" max="14600" width="13.625" style="143" bestFit="1" customWidth="1"/>
    <col min="14601" max="14601" width="18.875" style="143" customWidth="1"/>
    <col min="14602" max="14602" width="19" style="143" customWidth="1"/>
    <col min="14603" max="14847" width="9.125" style="143"/>
    <col min="14848" max="14848" width="4.375" style="143" customWidth="1"/>
    <col min="14849" max="14849" width="19.625" style="143" customWidth="1"/>
    <col min="14850" max="14850" width="17.125" style="143" customWidth="1"/>
    <col min="14851" max="14851" width="16.375" style="143" customWidth="1"/>
    <col min="14852" max="14852" width="18.625" style="143" customWidth="1"/>
    <col min="14853" max="14853" width="13.625" style="143" bestFit="1" customWidth="1"/>
    <col min="14854" max="14854" width="18.625" style="143" customWidth="1"/>
    <col min="14855" max="14855" width="16.625" style="143" customWidth="1"/>
    <col min="14856" max="14856" width="13.625" style="143" bestFit="1" customWidth="1"/>
    <col min="14857" max="14857" width="18.875" style="143" customWidth="1"/>
    <col min="14858" max="14858" width="19" style="143" customWidth="1"/>
    <col min="14859" max="15103" width="9.125" style="143"/>
    <col min="15104" max="15104" width="4.375" style="143" customWidth="1"/>
    <col min="15105" max="15105" width="19.625" style="143" customWidth="1"/>
    <col min="15106" max="15106" width="17.125" style="143" customWidth="1"/>
    <col min="15107" max="15107" width="16.375" style="143" customWidth="1"/>
    <col min="15108" max="15108" width="18.625" style="143" customWidth="1"/>
    <col min="15109" max="15109" width="13.625" style="143" bestFit="1" customWidth="1"/>
    <col min="15110" max="15110" width="18.625" style="143" customWidth="1"/>
    <col min="15111" max="15111" width="16.625" style="143" customWidth="1"/>
    <col min="15112" max="15112" width="13.625" style="143" bestFit="1" customWidth="1"/>
    <col min="15113" max="15113" width="18.875" style="143" customWidth="1"/>
    <col min="15114" max="15114" width="19" style="143" customWidth="1"/>
    <col min="15115" max="15359" width="9.125" style="143"/>
    <col min="15360" max="15360" width="4.375" style="143" customWidth="1"/>
    <col min="15361" max="15361" width="19.625" style="143" customWidth="1"/>
    <col min="15362" max="15362" width="17.125" style="143" customWidth="1"/>
    <col min="15363" max="15363" width="16.375" style="143" customWidth="1"/>
    <col min="15364" max="15364" width="18.625" style="143" customWidth="1"/>
    <col min="15365" max="15365" width="13.625" style="143" bestFit="1" customWidth="1"/>
    <col min="15366" max="15366" width="18.625" style="143" customWidth="1"/>
    <col min="15367" max="15367" width="16.625" style="143" customWidth="1"/>
    <col min="15368" max="15368" width="13.625" style="143" bestFit="1" customWidth="1"/>
    <col min="15369" max="15369" width="18.875" style="143" customWidth="1"/>
    <col min="15370" max="15370" width="19" style="143" customWidth="1"/>
    <col min="15371" max="15615" width="9.125" style="143"/>
    <col min="15616" max="15616" width="4.375" style="143" customWidth="1"/>
    <col min="15617" max="15617" width="19.625" style="143" customWidth="1"/>
    <col min="15618" max="15618" width="17.125" style="143" customWidth="1"/>
    <col min="15619" max="15619" width="16.375" style="143" customWidth="1"/>
    <col min="15620" max="15620" width="18.625" style="143" customWidth="1"/>
    <col min="15621" max="15621" width="13.625" style="143" bestFit="1" customWidth="1"/>
    <col min="15622" max="15622" width="18.625" style="143" customWidth="1"/>
    <col min="15623" max="15623" width="16.625" style="143" customWidth="1"/>
    <col min="15624" max="15624" width="13.625" style="143" bestFit="1" customWidth="1"/>
    <col min="15625" max="15625" width="18.875" style="143" customWidth="1"/>
    <col min="15626" max="15626" width="19" style="143" customWidth="1"/>
    <col min="15627" max="15871" width="9.125" style="143"/>
    <col min="15872" max="15872" width="4.375" style="143" customWidth="1"/>
    <col min="15873" max="15873" width="19.625" style="143" customWidth="1"/>
    <col min="15874" max="15874" width="17.125" style="143" customWidth="1"/>
    <col min="15875" max="15875" width="16.375" style="143" customWidth="1"/>
    <col min="15876" max="15876" width="18.625" style="143" customWidth="1"/>
    <col min="15877" max="15877" width="13.625" style="143" bestFit="1" customWidth="1"/>
    <col min="15878" max="15878" width="18.625" style="143" customWidth="1"/>
    <col min="15879" max="15879" width="16.625" style="143" customWidth="1"/>
    <col min="15880" max="15880" width="13.625" style="143" bestFit="1" customWidth="1"/>
    <col min="15881" max="15881" width="18.875" style="143" customWidth="1"/>
    <col min="15882" max="15882" width="19" style="143" customWidth="1"/>
    <col min="15883" max="16127" width="9.125" style="143"/>
    <col min="16128" max="16128" width="4.375" style="143" customWidth="1"/>
    <col min="16129" max="16129" width="19.625" style="143" customWidth="1"/>
    <col min="16130" max="16130" width="17.125" style="143" customWidth="1"/>
    <col min="16131" max="16131" width="16.375" style="143" customWidth="1"/>
    <col min="16132" max="16132" width="18.625" style="143" customWidth="1"/>
    <col min="16133" max="16133" width="13.625" style="143" bestFit="1" customWidth="1"/>
    <col min="16134" max="16134" width="18.625" style="143" customWidth="1"/>
    <col min="16135" max="16135" width="16.625" style="143" customWidth="1"/>
    <col min="16136" max="16136" width="13.625" style="143" bestFit="1" customWidth="1"/>
    <col min="16137" max="16137" width="18.875" style="143" customWidth="1"/>
    <col min="16138" max="16138" width="19" style="143" customWidth="1"/>
    <col min="16139" max="16384" width="9.125" style="143"/>
  </cols>
  <sheetData>
    <row r="2" spans="2:10" ht="20.25" customHeight="1">
      <c r="B2" s="489" t="s">
        <v>282</v>
      </c>
      <c r="C2" s="489"/>
      <c r="D2" s="489"/>
      <c r="E2" s="489"/>
      <c r="F2" s="489"/>
      <c r="G2" s="489"/>
      <c r="H2" s="489"/>
      <c r="I2" s="489"/>
      <c r="J2" s="489"/>
    </row>
    <row r="3" spans="2:10" ht="28.5" customHeight="1">
      <c r="B3" s="490" t="s">
        <v>283</v>
      </c>
      <c r="C3" s="490"/>
      <c r="D3" s="490"/>
      <c r="E3" s="490"/>
      <c r="F3" s="490"/>
      <c r="G3" s="490"/>
      <c r="H3" s="490"/>
      <c r="I3" s="490"/>
      <c r="J3" s="490"/>
    </row>
    <row r="4" spans="2:10">
      <c r="J4" s="144" t="s">
        <v>46</v>
      </c>
    </row>
    <row r="5" spans="2:10" ht="13.5" thickBot="1">
      <c r="J5" s="145" t="s">
        <v>284</v>
      </c>
    </row>
    <row r="6" spans="2:10" ht="25.5" customHeight="1">
      <c r="B6" s="491" t="s">
        <v>285</v>
      </c>
      <c r="C6" s="485" t="s">
        <v>305</v>
      </c>
      <c r="D6" s="488"/>
      <c r="E6" s="485" t="s">
        <v>286</v>
      </c>
      <c r="F6" s="487"/>
      <c r="G6" s="488"/>
      <c r="H6" s="485" t="s">
        <v>287</v>
      </c>
      <c r="I6" s="487"/>
      <c r="J6" s="488"/>
    </row>
    <row r="7" spans="2:10" ht="75">
      <c r="B7" s="492"/>
      <c r="C7" s="308" t="s">
        <v>288</v>
      </c>
      <c r="D7" s="148" t="s">
        <v>289</v>
      </c>
      <c r="E7" s="308" t="s">
        <v>288</v>
      </c>
      <c r="F7" s="147" t="s">
        <v>307</v>
      </c>
      <c r="G7" s="320" t="s">
        <v>293</v>
      </c>
      <c r="H7" s="308" t="s">
        <v>288</v>
      </c>
      <c r="I7" s="146" t="s">
        <v>308</v>
      </c>
      <c r="J7" s="148" t="s">
        <v>312</v>
      </c>
    </row>
    <row r="8" spans="2:10" ht="15.75" customHeight="1">
      <c r="B8" s="315" t="s">
        <v>18</v>
      </c>
      <c r="C8" s="317">
        <v>309</v>
      </c>
      <c r="D8" s="313">
        <v>262400</v>
      </c>
      <c r="E8" s="317">
        <v>292</v>
      </c>
      <c r="F8" s="309">
        <v>248000</v>
      </c>
      <c r="G8" s="309">
        <v>248000</v>
      </c>
      <c r="H8" s="317">
        <f>C8-E8</f>
        <v>17</v>
      </c>
      <c r="I8" s="309">
        <f>D8-F8</f>
        <v>14400</v>
      </c>
      <c r="J8" s="313">
        <f>D8-F8</f>
        <v>14400</v>
      </c>
    </row>
    <row r="9" spans="2:10" ht="15.75" customHeight="1">
      <c r="B9" s="315" t="s">
        <v>19</v>
      </c>
      <c r="C9" s="317">
        <v>309</v>
      </c>
      <c r="D9" s="313">
        <v>262400</v>
      </c>
      <c r="E9" s="317">
        <v>293</v>
      </c>
      <c r="F9" s="309">
        <v>249000</v>
      </c>
      <c r="G9" s="309">
        <v>249000</v>
      </c>
      <c r="H9" s="317">
        <f t="shared" ref="H9:H19" si="0">C9-E9</f>
        <v>16</v>
      </c>
      <c r="I9" s="309">
        <f t="shared" ref="I9:I19" si="1">D9-F9</f>
        <v>13400</v>
      </c>
      <c r="J9" s="313">
        <f t="shared" ref="J9:J19" si="2">D9-F9</f>
        <v>13400</v>
      </c>
    </row>
    <row r="10" spans="2:10" ht="15.75" customHeight="1">
      <c r="B10" s="315" t="s">
        <v>20</v>
      </c>
      <c r="C10" s="317">
        <v>309</v>
      </c>
      <c r="D10" s="313">
        <v>262400</v>
      </c>
      <c r="E10" s="317">
        <v>293</v>
      </c>
      <c r="F10" s="309">
        <v>248900</v>
      </c>
      <c r="G10" s="309">
        <v>248900</v>
      </c>
      <c r="H10" s="317">
        <f t="shared" si="0"/>
        <v>16</v>
      </c>
      <c r="I10" s="309">
        <f t="shared" si="1"/>
        <v>13500</v>
      </c>
      <c r="J10" s="313">
        <f t="shared" si="2"/>
        <v>13500</v>
      </c>
    </row>
    <row r="11" spans="2:10" ht="15.75" customHeight="1">
      <c r="B11" s="315" t="s">
        <v>21</v>
      </c>
      <c r="C11" s="317"/>
      <c r="D11" s="313">
        <v>262400</v>
      </c>
      <c r="E11" s="317">
        <v>0</v>
      </c>
      <c r="F11" s="309"/>
      <c r="G11" s="309"/>
      <c r="H11" s="317">
        <f t="shared" si="0"/>
        <v>0</v>
      </c>
      <c r="I11" s="309">
        <f t="shared" si="1"/>
        <v>262400</v>
      </c>
      <c r="J11" s="313">
        <f t="shared" si="2"/>
        <v>262400</v>
      </c>
    </row>
    <row r="12" spans="2:10" ht="15.75" customHeight="1">
      <c r="B12" s="315" t="s">
        <v>22</v>
      </c>
      <c r="C12" s="317"/>
      <c r="D12" s="313"/>
      <c r="E12" s="317">
        <v>0</v>
      </c>
      <c r="F12" s="309"/>
      <c r="G12" s="309"/>
      <c r="H12" s="317">
        <f t="shared" si="0"/>
        <v>0</v>
      </c>
      <c r="I12" s="309">
        <f t="shared" si="1"/>
        <v>0</v>
      </c>
      <c r="J12" s="313">
        <f t="shared" si="2"/>
        <v>0</v>
      </c>
    </row>
    <row r="13" spans="2:10" ht="15.75" customHeight="1">
      <c r="B13" s="315" t="s">
        <v>23</v>
      </c>
      <c r="C13" s="317"/>
      <c r="D13" s="313"/>
      <c r="E13" s="317">
        <v>0</v>
      </c>
      <c r="F13" s="309"/>
      <c r="G13" s="309"/>
      <c r="H13" s="317">
        <f t="shared" si="0"/>
        <v>0</v>
      </c>
      <c r="I13" s="309">
        <f t="shared" si="1"/>
        <v>0</v>
      </c>
      <c r="J13" s="313">
        <f t="shared" si="2"/>
        <v>0</v>
      </c>
    </row>
    <row r="14" spans="2:10" ht="15.75" customHeight="1">
      <c r="B14" s="315" t="s">
        <v>24</v>
      </c>
      <c r="C14" s="317"/>
      <c r="D14" s="313"/>
      <c r="E14" s="317">
        <v>0</v>
      </c>
      <c r="F14" s="309"/>
      <c r="G14" s="309"/>
      <c r="H14" s="317">
        <f t="shared" si="0"/>
        <v>0</v>
      </c>
      <c r="I14" s="309">
        <f t="shared" si="1"/>
        <v>0</v>
      </c>
      <c r="J14" s="313">
        <f t="shared" si="2"/>
        <v>0</v>
      </c>
    </row>
    <row r="15" spans="2:10" ht="15.75" customHeight="1">
      <c r="B15" s="315" t="s">
        <v>25</v>
      </c>
      <c r="C15" s="317"/>
      <c r="D15" s="313"/>
      <c r="E15" s="317">
        <v>0</v>
      </c>
      <c r="F15" s="309"/>
      <c r="G15" s="309"/>
      <c r="H15" s="317">
        <f t="shared" si="0"/>
        <v>0</v>
      </c>
      <c r="I15" s="309">
        <f t="shared" si="1"/>
        <v>0</v>
      </c>
      <c r="J15" s="313">
        <f t="shared" si="2"/>
        <v>0</v>
      </c>
    </row>
    <row r="16" spans="2:10" ht="15.75" customHeight="1">
      <c r="B16" s="315" t="s">
        <v>26</v>
      </c>
      <c r="C16" s="317"/>
      <c r="D16" s="313"/>
      <c r="E16" s="317">
        <v>0</v>
      </c>
      <c r="F16" s="309"/>
      <c r="G16" s="309"/>
      <c r="H16" s="317">
        <f t="shared" si="0"/>
        <v>0</v>
      </c>
      <c r="I16" s="309">
        <f t="shared" si="1"/>
        <v>0</v>
      </c>
      <c r="J16" s="313">
        <f t="shared" si="2"/>
        <v>0</v>
      </c>
    </row>
    <row r="17" spans="2:10" ht="15.75" customHeight="1">
      <c r="B17" s="315" t="s">
        <v>27</v>
      </c>
      <c r="C17" s="317"/>
      <c r="D17" s="313"/>
      <c r="E17" s="317">
        <v>0</v>
      </c>
      <c r="F17" s="309"/>
      <c r="G17" s="309"/>
      <c r="H17" s="317">
        <f t="shared" si="0"/>
        <v>0</v>
      </c>
      <c r="I17" s="309">
        <f t="shared" si="1"/>
        <v>0</v>
      </c>
      <c r="J17" s="313">
        <f t="shared" si="2"/>
        <v>0</v>
      </c>
    </row>
    <row r="18" spans="2:10" ht="15.75" customHeight="1">
      <c r="B18" s="315" t="s">
        <v>28</v>
      </c>
      <c r="C18" s="317"/>
      <c r="D18" s="313"/>
      <c r="E18" s="317">
        <v>0</v>
      </c>
      <c r="F18" s="309"/>
      <c r="G18" s="309"/>
      <c r="H18" s="317">
        <f t="shared" si="0"/>
        <v>0</v>
      </c>
      <c r="I18" s="309">
        <f t="shared" si="1"/>
        <v>0</v>
      </c>
      <c r="J18" s="313">
        <f t="shared" si="2"/>
        <v>0</v>
      </c>
    </row>
    <row r="19" spans="2:10" ht="15.75" customHeight="1" thickBot="1">
      <c r="B19" s="316" t="s">
        <v>29</v>
      </c>
      <c r="C19" s="318"/>
      <c r="D19" s="319"/>
      <c r="E19" s="318">
        <v>0</v>
      </c>
      <c r="F19" s="310"/>
      <c r="G19" s="310"/>
      <c r="H19" s="318">
        <f t="shared" si="0"/>
        <v>0</v>
      </c>
      <c r="I19" s="310">
        <f t="shared" si="1"/>
        <v>0</v>
      </c>
      <c r="J19" s="319">
        <f t="shared" si="2"/>
        <v>0</v>
      </c>
    </row>
    <row r="20" spans="2:10" ht="15.75" customHeight="1" thickBot="1">
      <c r="B20" s="154" t="s">
        <v>290</v>
      </c>
      <c r="C20" s="155"/>
      <c r="D20" s="311">
        <f>SUM(D8:D19)</f>
        <v>1049600</v>
      </c>
      <c r="E20" s="157"/>
      <c r="F20" s="312">
        <f>SUM(F8:F19)</f>
        <v>745900</v>
      </c>
      <c r="G20" s="156">
        <f>SUM(G8:G19)</f>
        <v>745900</v>
      </c>
      <c r="H20" s="157"/>
      <c r="I20" s="312">
        <f>SUM(I8:I19)</f>
        <v>303700</v>
      </c>
      <c r="J20" s="314">
        <f>SUM(J8:J19)</f>
        <v>303700</v>
      </c>
    </row>
    <row r="21" spans="2:10" ht="45.75" thickBot="1">
      <c r="B21" s="147" t="s">
        <v>315</v>
      </c>
      <c r="C21" s="158"/>
      <c r="D21" s="158"/>
    </row>
    <row r="23" spans="2:10">
      <c r="J23" s="144" t="s">
        <v>72</v>
      </c>
    </row>
    <row r="24" spans="2:10" ht="13.5" thickBot="1">
      <c r="J24" s="145" t="s">
        <v>284</v>
      </c>
    </row>
    <row r="25" spans="2:10" ht="72" customHeight="1">
      <c r="B25" s="485" t="s">
        <v>285</v>
      </c>
      <c r="C25" s="487" t="s">
        <v>309</v>
      </c>
      <c r="D25" s="487"/>
      <c r="E25" s="487" t="s">
        <v>286</v>
      </c>
      <c r="F25" s="487"/>
      <c r="G25" s="487"/>
      <c r="H25" s="487" t="s">
        <v>304</v>
      </c>
      <c r="I25" s="487"/>
      <c r="J25" s="488"/>
    </row>
    <row r="26" spans="2:10" ht="75">
      <c r="B26" s="486"/>
      <c r="C26" s="146" t="s">
        <v>288</v>
      </c>
      <c r="D26" s="146" t="s">
        <v>291</v>
      </c>
      <c r="E26" s="146" t="s">
        <v>288</v>
      </c>
      <c r="F26" s="147" t="s">
        <v>310</v>
      </c>
      <c r="G26" s="147" t="s">
        <v>292</v>
      </c>
      <c r="H26" s="146" t="s">
        <v>288</v>
      </c>
      <c r="I26" s="146" t="s">
        <v>311</v>
      </c>
      <c r="J26" s="148" t="s">
        <v>313</v>
      </c>
    </row>
    <row r="27" spans="2:10" ht="15.75" customHeight="1">
      <c r="B27" s="149" t="s">
        <v>18</v>
      </c>
      <c r="C27" s="441">
        <v>193</v>
      </c>
      <c r="D27" s="150"/>
      <c r="E27" s="150">
        <v>139</v>
      </c>
      <c r="F27" s="150">
        <v>154240.04999999999</v>
      </c>
      <c r="G27" s="150"/>
      <c r="H27" s="150">
        <f>C27-E27</f>
        <v>54</v>
      </c>
      <c r="I27" s="150">
        <f>D27-F27</f>
        <v>-154240.04999999999</v>
      </c>
      <c r="J27" s="151">
        <f>D27-G27</f>
        <v>0</v>
      </c>
    </row>
    <row r="28" spans="2:10" ht="15.75" customHeight="1">
      <c r="B28" s="149" t="s">
        <v>19</v>
      </c>
      <c r="C28" s="441">
        <v>193</v>
      </c>
      <c r="D28" s="150"/>
      <c r="E28" s="150">
        <v>142</v>
      </c>
      <c r="F28" s="150">
        <v>173206.56</v>
      </c>
      <c r="G28" s="150"/>
      <c r="H28" s="150">
        <f t="shared" ref="H28:H38" si="3">C28-E28</f>
        <v>51</v>
      </c>
      <c r="I28" s="150">
        <f t="shared" ref="I28:I38" si="4">D28-F28</f>
        <v>-173206.56</v>
      </c>
      <c r="J28" s="151">
        <f t="shared" ref="J28:J38" si="5">D28-G28</f>
        <v>0</v>
      </c>
    </row>
    <row r="29" spans="2:10" ht="15.75" customHeight="1">
      <c r="B29" s="149" t="s">
        <v>20</v>
      </c>
      <c r="C29" s="441">
        <v>193</v>
      </c>
      <c r="D29" s="150"/>
      <c r="E29" s="150">
        <v>152</v>
      </c>
      <c r="F29" s="150">
        <v>177336.61</v>
      </c>
      <c r="G29" s="150"/>
      <c r="H29" s="150">
        <f t="shared" si="3"/>
        <v>41</v>
      </c>
      <c r="I29" s="150">
        <f t="shared" si="4"/>
        <v>-177336.61</v>
      </c>
      <c r="J29" s="151">
        <f t="shared" si="5"/>
        <v>0</v>
      </c>
    </row>
    <row r="30" spans="2:10" ht="15.75" customHeight="1">
      <c r="B30" s="149" t="s">
        <v>21</v>
      </c>
      <c r="C30" s="150"/>
      <c r="D30" s="150"/>
      <c r="E30" s="150"/>
      <c r="F30" s="150"/>
      <c r="G30" s="150"/>
      <c r="H30" s="150">
        <f t="shared" si="3"/>
        <v>0</v>
      </c>
      <c r="I30" s="150">
        <f t="shared" si="4"/>
        <v>0</v>
      </c>
      <c r="J30" s="151">
        <f t="shared" si="5"/>
        <v>0</v>
      </c>
    </row>
    <row r="31" spans="2:10" ht="15.75" customHeight="1">
      <c r="B31" s="149" t="s">
        <v>22</v>
      </c>
      <c r="C31" s="150"/>
      <c r="D31" s="150"/>
      <c r="E31" s="150"/>
      <c r="F31" s="150"/>
      <c r="G31" s="150"/>
      <c r="H31" s="150">
        <f t="shared" si="3"/>
        <v>0</v>
      </c>
      <c r="I31" s="150">
        <f t="shared" si="4"/>
        <v>0</v>
      </c>
      <c r="J31" s="151">
        <f t="shared" si="5"/>
        <v>0</v>
      </c>
    </row>
    <row r="32" spans="2:10" ht="15.75" customHeight="1">
      <c r="B32" s="149" t="s">
        <v>23</v>
      </c>
      <c r="C32" s="150"/>
      <c r="D32" s="150"/>
      <c r="E32" s="150"/>
      <c r="F32" s="150"/>
      <c r="G32" s="150"/>
      <c r="H32" s="150">
        <f t="shared" si="3"/>
        <v>0</v>
      </c>
      <c r="I32" s="150">
        <f t="shared" si="4"/>
        <v>0</v>
      </c>
      <c r="J32" s="151">
        <f t="shared" si="5"/>
        <v>0</v>
      </c>
    </row>
    <row r="33" spans="2:10" ht="15.75" customHeight="1">
      <c r="B33" s="149" t="s">
        <v>24</v>
      </c>
      <c r="C33" s="150"/>
      <c r="D33" s="150"/>
      <c r="E33" s="150"/>
      <c r="F33" s="150"/>
      <c r="G33" s="150"/>
      <c r="H33" s="150">
        <f t="shared" si="3"/>
        <v>0</v>
      </c>
      <c r="I33" s="150">
        <f t="shared" si="4"/>
        <v>0</v>
      </c>
      <c r="J33" s="151">
        <f t="shared" si="5"/>
        <v>0</v>
      </c>
    </row>
    <row r="34" spans="2:10" ht="15.75" customHeight="1">
      <c r="B34" s="149" t="s">
        <v>25</v>
      </c>
      <c r="C34" s="150"/>
      <c r="D34" s="150"/>
      <c r="E34" s="150"/>
      <c r="F34" s="150"/>
      <c r="G34" s="150"/>
      <c r="H34" s="150">
        <f t="shared" si="3"/>
        <v>0</v>
      </c>
      <c r="I34" s="150">
        <f t="shared" si="4"/>
        <v>0</v>
      </c>
      <c r="J34" s="151">
        <f t="shared" si="5"/>
        <v>0</v>
      </c>
    </row>
    <row r="35" spans="2:10" ht="15.75" customHeight="1">
      <c r="B35" s="149" t="s">
        <v>26</v>
      </c>
      <c r="C35" s="150"/>
      <c r="D35" s="150"/>
      <c r="E35" s="150"/>
      <c r="F35" s="150"/>
      <c r="G35" s="150"/>
      <c r="H35" s="150">
        <f t="shared" si="3"/>
        <v>0</v>
      </c>
      <c r="I35" s="150">
        <f t="shared" si="4"/>
        <v>0</v>
      </c>
      <c r="J35" s="151">
        <f t="shared" si="5"/>
        <v>0</v>
      </c>
    </row>
    <row r="36" spans="2:10" ht="15.75" customHeight="1">
      <c r="B36" s="149" t="s">
        <v>27</v>
      </c>
      <c r="C36" s="150"/>
      <c r="D36" s="150"/>
      <c r="E36" s="150"/>
      <c r="F36" s="150"/>
      <c r="G36" s="150"/>
      <c r="H36" s="150">
        <f t="shared" si="3"/>
        <v>0</v>
      </c>
      <c r="I36" s="150">
        <f t="shared" si="4"/>
        <v>0</v>
      </c>
      <c r="J36" s="151">
        <f t="shared" si="5"/>
        <v>0</v>
      </c>
    </row>
    <row r="37" spans="2:10" ht="15.75" customHeight="1">
      <c r="B37" s="149" t="s">
        <v>28</v>
      </c>
      <c r="C37" s="150"/>
      <c r="D37" s="150"/>
      <c r="E37" s="150"/>
      <c r="F37" s="150"/>
      <c r="G37" s="150"/>
      <c r="H37" s="150">
        <f t="shared" si="3"/>
        <v>0</v>
      </c>
      <c r="I37" s="150">
        <f t="shared" si="4"/>
        <v>0</v>
      </c>
      <c r="J37" s="151">
        <f t="shared" si="5"/>
        <v>0</v>
      </c>
    </row>
    <row r="38" spans="2:10" ht="15.75" customHeight="1" thickBot="1">
      <c r="B38" s="152" t="s">
        <v>29</v>
      </c>
      <c r="C38" s="150"/>
      <c r="D38" s="153"/>
      <c r="E38" s="153"/>
      <c r="F38" s="153"/>
      <c r="G38" s="153"/>
      <c r="H38" s="150">
        <f t="shared" si="3"/>
        <v>0</v>
      </c>
      <c r="I38" s="150">
        <f t="shared" si="4"/>
        <v>0</v>
      </c>
      <c r="J38" s="151">
        <f t="shared" si="5"/>
        <v>0</v>
      </c>
    </row>
    <row r="39" spans="2:10" ht="15.75" customHeight="1" thickBot="1">
      <c r="B39" s="154" t="s">
        <v>290</v>
      </c>
      <c r="C39" s="155"/>
      <c r="D39" s="156">
        <f>SUM(D27:D38)</f>
        <v>0</v>
      </c>
      <c r="E39" s="157"/>
      <c r="F39" s="156">
        <f>SUM(F27:F38)</f>
        <v>504783.22</v>
      </c>
      <c r="G39" s="156">
        <f>SUM(G27:G38)</f>
        <v>0</v>
      </c>
      <c r="H39" s="156"/>
      <c r="I39" s="156">
        <f>SUM(I27:I38)</f>
        <v>-504783.22</v>
      </c>
      <c r="J39" s="156">
        <f>SUM(J27:J38)</f>
        <v>0</v>
      </c>
    </row>
    <row r="40" spans="2:10" ht="51.75" customHeight="1" thickBot="1">
      <c r="B40" s="159" t="s">
        <v>314</v>
      </c>
      <c r="C40" s="326"/>
      <c r="D40" s="158"/>
    </row>
    <row r="44" spans="2:10" s="325" customFormat="1">
      <c r="B44" s="325" t="s">
        <v>390</v>
      </c>
    </row>
  </sheetData>
  <mergeCells count="10">
    <mergeCell ref="B25:B26"/>
    <mergeCell ref="C25:D25"/>
    <mergeCell ref="E25:G25"/>
    <mergeCell ref="H25:J25"/>
    <mergeCell ref="B2:J2"/>
    <mergeCell ref="B3:J3"/>
    <mergeCell ref="B6:B7"/>
    <mergeCell ref="C6:D6"/>
    <mergeCell ref="E6:G6"/>
    <mergeCell ref="H6:J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77"/>
  <sheetViews>
    <sheetView view="pageBreakPreview" topLeftCell="A49" zoomScale="55" zoomScaleNormal="70" zoomScaleSheetLayoutView="55" workbookViewId="0">
      <selection activeCell="D59" sqref="D59"/>
    </sheetView>
  </sheetViews>
  <sheetFormatPr defaultRowHeight="15"/>
  <cols>
    <col min="1" max="1" width="1.125" style="349" customWidth="1"/>
    <col min="2" max="2" width="12.75" style="348" customWidth="1"/>
    <col min="3" max="3" width="60.125" style="348" customWidth="1"/>
    <col min="4" max="5" width="16.875" style="348" customWidth="1"/>
    <col min="6" max="6" width="19.625" style="348" customWidth="1"/>
    <col min="7" max="7" width="13.375" style="348" bestFit="1" customWidth="1"/>
    <col min="8" max="8" width="14.125" style="348" bestFit="1" customWidth="1"/>
    <col min="9" max="9" width="11" style="348" customWidth="1"/>
    <col min="10" max="10" width="14.625" style="348" customWidth="1"/>
    <col min="11" max="11" width="13.375" style="348" customWidth="1"/>
    <col min="12" max="12" width="10.375" style="348" customWidth="1"/>
    <col min="13" max="13" width="17.625" style="348" customWidth="1"/>
    <col min="14" max="15" width="13.375" style="348" customWidth="1"/>
    <col min="16" max="16" width="19.625" style="348" customWidth="1"/>
    <col min="17" max="17" width="13.375" style="348" customWidth="1"/>
    <col min="18" max="18" width="10.375" style="348" customWidth="1"/>
    <col min="19" max="19" width="19.125" style="348" customWidth="1"/>
    <col min="20" max="20" width="13.375" style="348" customWidth="1"/>
    <col min="21" max="21" width="10.375" style="348" customWidth="1"/>
    <col min="22" max="22" width="12.75" style="348" bestFit="1" customWidth="1"/>
    <col min="23" max="23" width="14.625" style="348" bestFit="1" customWidth="1"/>
    <col min="24" max="24" width="13.375" style="348" bestFit="1" customWidth="1"/>
    <col min="25" max="25" width="11.875" style="348" customWidth="1"/>
    <col min="26" max="26" width="12.75" style="348" bestFit="1" customWidth="1"/>
    <col min="27" max="27" width="13.375" style="348" bestFit="1" customWidth="1"/>
    <col min="28" max="28" width="10.375" style="348" bestFit="1" customWidth="1"/>
    <col min="29" max="29" width="14.375" style="348" bestFit="1" customWidth="1"/>
    <col min="30" max="30" width="13.375" style="348" bestFit="1" customWidth="1"/>
    <col min="31" max="31" width="10.375" style="348" bestFit="1" customWidth="1"/>
    <col min="32" max="32" width="14.375" style="348" bestFit="1" customWidth="1"/>
    <col min="33" max="33" width="13.375" style="348" bestFit="1" customWidth="1"/>
    <col min="34" max="34" width="10.375" style="348" bestFit="1" customWidth="1"/>
    <col min="35" max="35" width="12.75" style="348" bestFit="1" customWidth="1"/>
    <col min="36" max="36" width="14.75" style="348" bestFit="1" customWidth="1"/>
    <col min="37" max="37" width="13.375" style="348" bestFit="1" customWidth="1"/>
    <col min="38" max="38" width="11.375" style="348" bestFit="1" customWidth="1"/>
    <col min="39" max="39" width="12.75" style="348" bestFit="1" customWidth="1"/>
    <col min="40" max="40" width="13.375" style="348" bestFit="1" customWidth="1"/>
    <col min="41" max="41" width="10.375" style="348" bestFit="1" customWidth="1"/>
    <col min="42" max="42" width="14.375" style="348" customWidth="1"/>
    <col min="43" max="43" width="13.375" style="348" bestFit="1" customWidth="1"/>
    <col min="44" max="44" width="10.375" style="348" bestFit="1" customWidth="1"/>
    <col min="45" max="45" width="17.75" style="348" customWidth="1"/>
    <col min="46" max="46" width="13.375" style="348" bestFit="1" customWidth="1"/>
    <col min="47" max="47" width="10.375" style="348" bestFit="1" customWidth="1"/>
    <col min="48" max="48" width="14.25" style="348" customWidth="1"/>
    <col min="49" max="49" width="14.625" style="348" bestFit="1" customWidth="1"/>
    <col min="50" max="50" width="13.375" style="348" bestFit="1" customWidth="1"/>
    <col min="51" max="51" width="11.375" style="348" bestFit="1" customWidth="1"/>
    <col min="52" max="52" width="17.375" style="348" customWidth="1"/>
    <col min="53" max="53" width="16" style="348" customWidth="1"/>
    <col min="54" max="54" width="15.375" style="348" customWidth="1"/>
    <col min="55" max="55" width="15.75" style="348" customWidth="1"/>
    <col min="56" max="56" width="16" style="348" customWidth="1"/>
    <col min="57" max="57" width="13.25" style="348" customWidth="1"/>
    <col min="58" max="58" width="18.375" style="348" customWidth="1"/>
    <col min="59" max="59" width="13.375" style="348" bestFit="1" customWidth="1"/>
    <col min="60" max="60" width="14" style="348" customWidth="1"/>
    <col min="61" max="61" width="9.375" style="348" bestFit="1" customWidth="1"/>
    <col min="62" max="64" width="9" style="349"/>
    <col min="65" max="65" width="16.625" style="349" customWidth="1"/>
    <col min="66" max="271" width="9" style="349"/>
    <col min="272" max="272" width="3.125" style="349" customWidth="1"/>
    <col min="273" max="273" width="13.375" style="349" customWidth="1"/>
    <col min="274" max="274" width="26.25" style="349" customWidth="1"/>
    <col min="275" max="276" width="17.75" style="349" customWidth="1"/>
    <col min="277" max="277" width="20.75" style="349" customWidth="1"/>
    <col min="278" max="279" width="14.75" style="349" customWidth="1"/>
    <col min="280" max="280" width="16.375" style="349" customWidth="1"/>
    <col min="281" max="282" width="14.75" style="349" customWidth="1"/>
    <col min="283" max="283" width="16.75" style="349" customWidth="1"/>
    <col min="284" max="285" width="14.75" style="349" customWidth="1"/>
    <col min="286" max="286" width="16.75" style="349" customWidth="1"/>
    <col min="287" max="288" width="14.75" style="349" customWidth="1"/>
    <col min="289" max="289" width="16.125" style="349" customWidth="1"/>
    <col min="290" max="291" width="14.75" style="349" customWidth="1"/>
    <col min="292" max="292" width="15.75" style="349" customWidth="1"/>
    <col min="293" max="294" width="14.75" style="349" customWidth="1"/>
    <col min="295" max="295" width="16.75" style="349" customWidth="1"/>
    <col min="296" max="297" width="14.75" style="349" customWidth="1"/>
    <col min="298" max="298" width="17.75" style="349" customWidth="1"/>
    <col min="299" max="300" width="14.75" style="349" customWidth="1"/>
    <col min="301" max="301" width="16.75" style="349" customWidth="1"/>
    <col min="302" max="306" width="14.75" style="349" customWidth="1"/>
    <col min="307" max="307" width="16.625" style="349" customWidth="1"/>
    <col min="308" max="308" width="14.25" style="349" customWidth="1"/>
    <col min="309" max="309" width="15" style="349" customWidth="1"/>
    <col min="310" max="310" width="16.625" style="349" customWidth="1"/>
    <col min="311" max="312" width="14.75" style="349" customWidth="1"/>
    <col min="313" max="313" width="16.75" style="349" customWidth="1"/>
    <col min="314" max="315" width="14.75" style="349" customWidth="1"/>
    <col min="316" max="316" width="16.625" style="349" customWidth="1"/>
    <col min="317" max="317" width="18.125" style="349" customWidth="1"/>
    <col min="318" max="527" width="9" style="349"/>
    <col min="528" max="528" width="3.125" style="349" customWidth="1"/>
    <col min="529" max="529" width="13.375" style="349" customWidth="1"/>
    <col min="530" max="530" width="26.25" style="349" customWidth="1"/>
    <col min="531" max="532" width="17.75" style="349" customWidth="1"/>
    <col min="533" max="533" width="20.75" style="349" customWidth="1"/>
    <col min="534" max="535" width="14.75" style="349" customWidth="1"/>
    <col min="536" max="536" width="16.375" style="349" customWidth="1"/>
    <col min="537" max="538" width="14.75" style="349" customWidth="1"/>
    <col min="539" max="539" width="16.75" style="349" customWidth="1"/>
    <col min="540" max="541" width="14.75" style="349" customWidth="1"/>
    <col min="542" max="542" width="16.75" style="349" customWidth="1"/>
    <col min="543" max="544" width="14.75" style="349" customWidth="1"/>
    <col min="545" max="545" width="16.125" style="349" customWidth="1"/>
    <col min="546" max="547" width="14.75" style="349" customWidth="1"/>
    <col min="548" max="548" width="15.75" style="349" customWidth="1"/>
    <col min="549" max="550" width="14.75" style="349" customWidth="1"/>
    <col min="551" max="551" width="16.75" style="349" customWidth="1"/>
    <col min="552" max="553" width="14.75" style="349" customWidth="1"/>
    <col min="554" max="554" width="17.75" style="349" customWidth="1"/>
    <col min="555" max="556" width="14.75" style="349" customWidth="1"/>
    <col min="557" max="557" width="16.75" style="349" customWidth="1"/>
    <col min="558" max="562" width="14.75" style="349" customWidth="1"/>
    <col min="563" max="563" width="16.625" style="349" customWidth="1"/>
    <col min="564" max="564" width="14.25" style="349" customWidth="1"/>
    <col min="565" max="565" width="15" style="349" customWidth="1"/>
    <col min="566" max="566" width="16.625" style="349" customWidth="1"/>
    <col min="567" max="568" width="14.75" style="349" customWidth="1"/>
    <col min="569" max="569" width="16.75" style="349" customWidth="1"/>
    <col min="570" max="571" width="14.75" style="349" customWidth="1"/>
    <col min="572" max="572" width="16.625" style="349" customWidth="1"/>
    <col min="573" max="573" width="18.125" style="349" customWidth="1"/>
    <col min="574" max="783" width="9" style="349"/>
    <col min="784" max="784" width="3.125" style="349" customWidth="1"/>
    <col min="785" max="785" width="13.375" style="349" customWidth="1"/>
    <col min="786" max="786" width="26.25" style="349" customWidth="1"/>
    <col min="787" max="788" width="17.75" style="349" customWidth="1"/>
    <col min="789" max="789" width="20.75" style="349" customWidth="1"/>
    <col min="790" max="791" width="14.75" style="349" customWidth="1"/>
    <col min="792" max="792" width="16.375" style="349" customWidth="1"/>
    <col min="793" max="794" width="14.75" style="349" customWidth="1"/>
    <col min="795" max="795" width="16.75" style="349" customWidth="1"/>
    <col min="796" max="797" width="14.75" style="349" customWidth="1"/>
    <col min="798" max="798" width="16.75" style="349" customWidth="1"/>
    <col min="799" max="800" width="14.75" style="349" customWidth="1"/>
    <col min="801" max="801" width="16.125" style="349" customWidth="1"/>
    <col min="802" max="803" width="14.75" style="349" customWidth="1"/>
    <col min="804" max="804" width="15.75" style="349" customWidth="1"/>
    <col min="805" max="806" width="14.75" style="349" customWidth="1"/>
    <col min="807" max="807" width="16.75" style="349" customWidth="1"/>
    <col min="808" max="809" width="14.75" style="349" customWidth="1"/>
    <col min="810" max="810" width="17.75" style="349" customWidth="1"/>
    <col min="811" max="812" width="14.75" style="349" customWidth="1"/>
    <col min="813" max="813" width="16.75" style="349" customWidth="1"/>
    <col min="814" max="818" width="14.75" style="349" customWidth="1"/>
    <col min="819" max="819" width="16.625" style="349" customWidth="1"/>
    <col min="820" max="820" width="14.25" style="349" customWidth="1"/>
    <col min="821" max="821" width="15" style="349" customWidth="1"/>
    <col min="822" max="822" width="16.625" style="349" customWidth="1"/>
    <col min="823" max="824" width="14.75" style="349" customWidth="1"/>
    <col min="825" max="825" width="16.75" style="349" customWidth="1"/>
    <col min="826" max="827" width="14.75" style="349" customWidth="1"/>
    <col min="828" max="828" width="16.625" style="349" customWidth="1"/>
    <col min="829" max="829" width="18.125" style="349" customWidth="1"/>
    <col min="830" max="1039" width="9" style="349"/>
    <col min="1040" max="1040" width="3.125" style="349" customWidth="1"/>
    <col min="1041" max="1041" width="13.375" style="349" customWidth="1"/>
    <col min="1042" max="1042" width="26.25" style="349" customWidth="1"/>
    <col min="1043" max="1044" width="17.75" style="349" customWidth="1"/>
    <col min="1045" max="1045" width="20.75" style="349" customWidth="1"/>
    <col min="1046" max="1047" width="14.75" style="349" customWidth="1"/>
    <col min="1048" max="1048" width="16.375" style="349" customWidth="1"/>
    <col min="1049" max="1050" width="14.75" style="349" customWidth="1"/>
    <col min="1051" max="1051" width="16.75" style="349" customWidth="1"/>
    <col min="1052" max="1053" width="14.75" style="349" customWidth="1"/>
    <col min="1054" max="1054" width="16.75" style="349" customWidth="1"/>
    <col min="1055" max="1056" width="14.75" style="349" customWidth="1"/>
    <col min="1057" max="1057" width="16.125" style="349" customWidth="1"/>
    <col min="1058" max="1059" width="14.75" style="349" customWidth="1"/>
    <col min="1060" max="1060" width="15.75" style="349" customWidth="1"/>
    <col min="1061" max="1062" width="14.75" style="349" customWidth="1"/>
    <col min="1063" max="1063" width="16.75" style="349" customWidth="1"/>
    <col min="1064" max="1065" width="14.75" style="349" customWidth="1"/>
    <col min="1066" max="1066" width="17.75" style="349" customWidth="1"/>
    <col min="1067" max="1068" width="14.75" style="349" customWidth="1"/>
    <col min="1069" max="1069" width="16.75" style="349" customWidth="1"/>
    <col min="1070" max="1074" width="14.75" style="349" customWidth="1"/>
    <col min="1075" max="1075" width="16.625" style="349" customWidth="1"/>
    <col min="1076" max="1076" width="14.25" style="349" customWidth="1"/>
    <col min="1077" max="1077" width="15" style="349" customWidth="1"/>
    <col min="1078" max="1078" width="16.625" style="349" customWidth="1"/>
    <col min="1079" max="1080" width="14.75" style="349" customWidth="1"/>
    <col min="1081" max="1081" width="16.75" style="349" customWidth="1"/>
    <col min="1082" max="1083" width="14.75" style="349" customWidth="1"/>
    <col min="1084" max="1084" width="16.625" style="349" customWidth="1"/>
    <col min="1085" max="1085" width="18.125" style="349" customWidth="1"/>
    <col min="1086" max="1295" width="9" style="349"/>
    <col min="1296" max="1296" width="3.125" style="349" customWidth="1"/>
    <col min="1297" max="1297" width="13.375" style="349" customWidth="1"/>
    <col min="1298" max="1298" width="26.25" style="349" customWidth="1"/>
    <col min="1299" max="1300" width="17.75" style="349" customWidth="1"/>
    <col min="1301" max="1301" width="20.75" style="349" customWidth="1"/>
    <col min="1302" max="1303" width="14.75" style="349" customWidth="1"/>
    <col min="1304" max="1304" width="16.375" style="349" customWidth="1"/>
    <col min="1305" max="1306" width="14.75" style="349" customWidth="1"/>
    <col min="1307" max="1307" width="16.75" style="349" customWidth="1"/>
    <col min="1308" max="1309" width="14.75" style="349" customWidth="1"/>
    <col min="1310" max="1310" width="16.75" style="349" customWidth="1"/>
    <col min="1311" max="1312" width="14.75" style="349" customWidth="1"/>
    <col min="1313" max="1313" width="16.125" style="349" customWidth="1"/>
    <col min="1314" max="1315" width="14.75" style="349" customWidth="1"/>
    <col min="1316" max="1316" width="15.75" style="349" customWidth="1"/>
    <col min="1317" max="1318" width="14.75" style="349" customWidth="1"/>
    <col min="1319" max="1319" width="16.75" style="349" customWidth="1"/>
    <col min="1320" max="1321" width="14.75" style="349" customWidth="1"/>
    <col min="1322" max="1322" width="17.75" style="349" customWidth="1"/>
    <col min="1323" max="1324" width="14.75" style="349" customWidth="1"/>
    <col min="1325" max="1325" width="16.75" style="349" customWidth="1"/>
    <col min="1326" max="1330" width="14.75" style="349" customWidth="1"/>
    <col min="1331" max="1331" width="16.625" style="349" customWidth="1"/>
    <col min="1332" max="1332" width="14.25" style="349" customWidth="1"/>
    <col min="1333" max="1333" width="15" style="349" customWidth="1"/>
    <col min="1334" max="1334" width="16.625" style="349" customWidth="1"/>
    <col min="1335" max="1336" width="14.75" style="349" customWidth="1"/>
    <col min="1337" max="1337" width="16.75" style="349" customWidth="1"/>
    <col min="1338" max="1339" width="14.75" style="349" customWidth="1"/>
    <col min="1340" max="1340" width="16.625" style="349" customWidth="1"/>
    <col min="1341" max="1341" width="18.125" style="349" customWidth="1"/>
    <col min="1342" max="1551" width="9" style="349"/>
    <col min="1552" max="1552" width="3.125" style="349" customWidth="1"/>
    <col min="1553" max="1553" width="13.375" style="349" customWidth="1"/>
    <col min="1554" max="1554" width="26.25" style="349" customWidth="1"/>
    <col min="1555" max="1556" width="17.75" style="349" customWidth="1"/>
    <col min="1557" max="1557" width="20.75" style="349" customWidth="1"/>
    <col min="1558" max="1559" width="14.75" style="349" customWidth="1"/>
    <col min="1560" max="1560" width="16.375" style="349" customWidth="1"/>
    <col min="1561" max="1562" width="14.75" style="349" customWidth="1"/>
    <col min="1563" max="1563" width="16.75" style="349" customWidth="1"/>
    <col min="1564" max="1565" width="14.75" style="349" customWidth="1"/>
    <col min="1566" max="1566" width="16.75" style="349" customWidth="1"/>
    <col min="1567" max="1568" width="14.75" style="349" customWidth="1"/>
    <col min="1569" max="1569" width="16.125" style="349" customWidth="1"/>
    <col min="1570" max="1571" width="14.75" style="349" customWidth="1"/>
    <col min="1572" max="1572" width="15.75" style="349" customWidth="1"/>
    <col min="1573" max="1574" width="14.75" style="349" customWidth="1"/>
    <col min="1575" max="1575" width="16.75" style="349" customWidth="1"/>
    <col min="1576" max="1577" width="14.75" style="349" customWidth="1"/>
    <col min="1578" max="1578" width="17.75" style="349" customWidth="1"/>
    <col min="1579" max="1580" width="14.75" style="349" customWidth="1"/>
    <col min="1581" max="1581" width="16.75" style="349" customWidth="1"/>
    <col min="1582" max="1586" width="14.75" style="349" customWidth="1"/>
    <col min="1587" max="1587" width="16.625" style="349" customWidth="1"/>
    <col min="1588" max="1588" width="14.25" style="349" customWidth="1"/>
    <col min="1589" max="1589" width="15" style="349" customWidth="1"/>
    <col min="1590" max="1590" width="16.625" style="349" customWidth="1"/>
    <col min="1591" max="1592" width="14.75" style="349" customWidth="1"/>
    <col min="1593" max="1593" width="16.75" style="349" customWidth="1"/>
    <col min="1594" max="1595" width="14.75" style="349" customWidth="1"/>
    <col min="1596" max="1596" width="16.625" style="349" customWidth="1"/>
    <col min="1597" max="1597" width="18.125" style="349" customWidth="1"/>
    <col min="1598" max="1807" width="9" style="349"/>
    <col min="1808" max="1808" width="3.125" style="349" customWidth="1"/>
    <col min="1809" max="1809" width="13.375" style="349" customWidth="1"/>
    <col min="1810" max="1810" width="26.25" style="349" customWidth="1"/>
    <col min="1811" max="1812" width="17.75" style="349" customWidth="1"/>
    <col min="1813" max="1813" width="20.75" style="349" customWidth="1"/>
    <col min="1814" max="1815" width="14.75" style="349" customWidth="1"/>
    <col min="1816" max="1816" width="16.375" style="349" customWidth="1"/>
    <col min="1817" max="1818" width="14.75" style="349" customWidth="1"/>
    <col min="1819" max="1819" width="16.75" style="349" customWidth="1"/>
    <col min="1820" max="1821" width="14.75" style="349" customWidth="1"/>
    <col min="1822" max="1822" width="16.75" style="349" customWidth="1"/>
    <col min="1823" max="1824" width="14.75" style="349" customWidth="1"/>
    <col min="1825" max="1825" width="16.125" style="349" customWidth="1"/>
    <col min="1826" max="1827" width="14.75" style="349" customWidth="1"/>
    <col min="1828" max="1828" width="15.75" style="349" customWidth="1"/>
    <col min="1829" max="1830" width="14.75" style="349" customWidth="1"/>
    <col min="1831" max="1831" width="16.75" style="349" customWidth="1"/>
    <col min="1832" max="1833" width="14.75" style="349" customWidth="1"/>
    <col min="1834" max="1834" width="17.75" style="349" customWidth="1"/>
    <col min="1835" max="1836" width="14.75" style="349" customWidth="1"/>
    <col min="1837" max="1837" width="16.75" style="349" customWidth="1"/>
    <col min="1838" max="1842" width="14.75" style="349" customWidth="1"/>
    <col min="1843" max="1843" width="16.625" style="349" customWidth="1"/>
    <col min="1844" max="1844" width="14.25" style="349" customWidth="1"/>
    <col min="1845" max="1845" width="15" style="349" customWidth="1"/>
    <col min="1846" max="1846" width="16.625" style="349" customWidth="1"/>
    <col min="1847" max="1848" width="14.75" style="349" customWidth="1"/>
    <col min="1849" max="1849" width="16.75" style="349" customWidth="1"/>
    <col min="1850" max="1851" width="14.75" style="349" customWidth="1"/>
    <col min="1852" max="1852" width="16.625" style="349" customWidth="1"/>
    <col min="1853" max="1853" width="18.125" style="349" customWidth="1"/>
    <col min="1854" max="2063" width="9" style="349"/>
    <col min="2064" max="2064" width="3.125" style="349" customWidth="1"/>
    <col min="2065" max="2065" width="13.375" style="349" customWidth="1"/>
    <col min="2066" max="2066" width="26.25" style="349" customWidth="1"/>
    <col min="2067" max="2068" width="17.75" style="349" customWidth="1"/>
    <col min="2069" max="2069" width="20.75" style="349" customWidth="1"/>
    <col min="2070" max="2071" width="14.75" style="349" customWidth="1"/>
    <col min="2072" max="2072" width="16.375" style="349" customWidth="1"/>
    <col min="2073" max="2074" width="14.75" style="349" customWidth="1"/>
    <col min="2075" max="2075" width="16.75" style="349" customWidth="1"/>
    <col min="2076" max="2077" width="14.75" style="349" customWidth="1"/>
    <col min="2078" max="2078" width="16.75" style="349" customWidth="1"/>
    <col min="2079" max="2080" width="14.75" style="349" customWidth="1"/>
    <col min="2081" max="2081" width="16.125" style="349" customWidth="1"/>
    <col min="2082" max="2083" width="14.75" style="349" customWidth="1"/>
    <col min="2084" max="2084" width="15.75" style="349" customWidth="1"/>
    <col min="2085" max="2086" width="14.75" style="349" customWidth="1"/>
    <col min="2087" max="2087" width="16.75" style="349" customWidth="1"/>
    <col min="2088" max="2089" width="14.75" style="349" customWidth="1"/>
    <col min="2090" max="2090" width="17.75" style="349" customWidth="1"/>
    <col min="2091" max="2092" width="14.75" style="349" customWidth="1"/>
    <col min="2093" max="2093" width="16.75" style="349" customWidth="1"/>
    <col min="2094" max="2098" width="14.75" style="349" customWidth="1"/>
    <col min="2099" max="2099" width="16.625" style="349" customWidth="1"/>
    <col min="2100" max="2100" width="14.25" style="349" customWidth="1"/>
    <col min="2101" max="2101" width="15" style="349" customWidth="1"/>
    <col min="2102" max="2102" width="16.625" style="349" customWidth="1"/>
    <col min="2103" max="2104" width="14.75" style="349" customWidth="1"/>
    <col min="2105" max="2105" width="16.75" style="349" customWidth="1"/>
    <col min="2106" max="2107" width="14.75" style="349" customWidth="1"/>
    <col min="2108" max="2108" width="16.625" style="349" customWidth="1"/>
    <col min="2109" max="2109" width="18.125" style="349" customWidth="1"/>
    <col min="2110" max="2319" width="9" style="349"/>
    <col min="2320" max="2320" width="3.125" style="349" customWidth="1"/>
    <col min="2321" max="2321" width="13.375" style="349" customWidth="1"/>
    <col min="2322" max="2322" width="26.25" style="349" customWidth="1"/>
    <col min="2323" max="2324" width="17.75" style="349" customWidth="1"/>
    <col min="2325" max="2325" width="20.75" style="349" customWidth="1"/>
    <col min="2326" max="2327" width="14.75" style="349" customWidth="1"/>
    <col min="2328" max="2328" width="16.375" style="349" customWidth="1"/>
    <col min="2329" max="2330" width="14.75" style="349" customWidth="1"/>
    <col min="2331" max="2331" width="16.75" style="349" customWidth="1"/>
    <col min="2332" max="2333" width="14.75" style="349" customWidth="1"/>
    <col min="2334" max="2334" width="16.75" style="349" customWidth="1"/>
    <col min="2335" max="2336" width="14.75" style="349" customWidth="1"/>
    <col min="2337" max="2337" width="16.125" style="349" customWidth="1"/>
    <col min="2338" max="2339" width="14.75" style="349" customWidth="1"/>
    <col min="2340" max="2340" width="15.75" style="349" customWidth="1"/>
    <col min="2341" max="2342" width="14.75" style="349" customWidth="1"/>
    <col min="2343" max="2343" width="16.75" style="349" customWidth="1"/>
    <col min="2344" max="2345" width="14.75" style="349" customWidth="1"/>
    <col min="2346" max="2346" width="17.75" style="349" customWidth="1"/>
    <col min="2347" max="2348" width="14.75" style="349" customWidth="1"/>
    <col min="2349" max="2349" width="16.75" style="349" customWidth="1"/>
    <col min="2350" max="2354" width="14.75" style="349" customWidth="1"/>
    <col min="2355" max="2355" width="16.625" style="349" customWidth="1"/>
    <col min="2356" max="2356" width="14.25" style="349" customWidth="1"/>
    <col min="2357" max="2357" width="15" style="349" customWidth="1"/>
    <col min="2358" max="2358" width="16.625" style="349" customWidth="1"/>
    <col min="2359" max="2360" width="14.75" style="349" customWidth="1"/>
    <col min="2361" max="2361" width="16.75" style="349" customWidth="1"/>
    <col min="2362" max="2363" width="14.75" style="349" customWidth="1"/>
    <col min="2364" max="2364" width="16.625" style="349" customWidth="1"/>
    <col min="2365" max="2365" width="18.125" style="349" customWidth="1"/>
    <col min="2366" max="2575" width="9" style="349"/>
    <col min="2576" max="2576" width="3.125" style="349" customWidth="1"/>
    <col min="2577" max="2577" width="13.375" style="349" customWidth="1"/>
    <col min="2578" max="2578" width="26.25" style="349" customWidth="1"/>
    <col min="2579" max="2580" width="17.75" style="349" customWidth="1"/>
    <col min="2581" max="2581" width="20.75" style="349" customWidth="1"/>
    <col min="2582" max="2583" width="14.75" style="349" customWidth="1"/>
    <col min="2584" max="2584" width="16.375" style="349" customWidth="1"/>
    <col min="2585" max="2586" width="14.75" style="349" customWidth="1"/>
    <col min="2587" max="2587" width="16.75" style="349" customWidth="1"/>
    <col min="2588" max="2589" width="14.75" style="349" customWidth="1"/>
    <col min="2590" max="2590" width="16.75" style="349" customWidth="1"/>
    <col min="2591" max="2592" width="14.75" style="349" customWidth="1"/>
    <col min="2593" max="2593" width="16.125" style="349" customWidth="1"/>
    <col min="2594" max="2595" width="14.75" style="349" customWidth="1"/>
    <col min="2596" max="2596" width="15.75" style="349" customWidth="1"/>
    <col min="2597" max="2598" width="14.75" style="349" customWidth="1"/>
    <col min="2599" max="2599" width="16.75" style="349" customWidth="1"/>
    <col min="2600" max="2601" width="14.75" style="349" customWidth="1"/>
    <col min="2602" max="2602" width="17.75" style="349" customWidth="1"/>
    <col min="2603" max="2604" width="14.75" style="349" customWidth="1"/>
    <col min="2605" max="2605" width="16.75" style="349" customWidth="1"/>
    <col min="2606" max="2610" width="14.75" style="349" customWidth="1"/>
    <col min="2611" max="2611" width="16.625" style="349" customWidth="1"/>
    <col min="2612" max="2612" width="14.25" style="349" customWidth="1"/>
    <col min="2613" max="2613" width="15" style="349" customWidth="1"/>
    <col min="2614" max="2614" width="16.625" style="349" customWidth="1"/>
    <col min="2615" max="2616" width="14.75" style="349" customWidth="1"/>
    <col min="2617" max="2617" width="16.75" style="349" customWidth="1"/>
    <col min="2618" max="2619" width="14.75" style="349" customWidth="1"/>
    <col min="2620" max="2620" width="16.625" style="349" customWidth="1"/>
    <col min="2621" max="2621" width="18.125" style="349" customWidth="1"/>
    <col min="2622" max="2831" width="9" style="349"/>
    <col min="2832" max="2832" width="3.125" style="349" customWidth="1"/>
    <col min="2833" max="2833" width="13.375" style="349" customWidth="1"/>
    <col min="2834" max="2834" width="26.25" style="349" customWidth="1"/>
    <col min="2835" max="2836" width="17.75" style="349" customWidth="1"/>
    <col min="2837" max="2837" width="20.75" style="349" customWidth="1"/>
    <col min="2838" max="2839" width="14.75" style="349" customWidth="1"/>
    <col min="2840" max="2840" width="16.375" style="349" customWidth="1"/>
    <col min="2841" max="2842" width="14.75" style="349" customWidth="1"/>
    <col min="2843" max="2843" width="16.75" style="349" customWidth="1"/>
    <col min="2844" max="2845" width="14.75" style="349" customWidth="1"/>
    <col min="2846" max="2846" width="16.75" style="349" customWidth="1"/>
    <col min="2847" max="2848" width="14.75" style="349" customWidth="1"/>
    <col min="2849" max="2849" width="16.125" style="349" customWidth="1"/>
    <col min="2850" max="2851" width="14.75" style="349" customWidth="1"/>
    <col min="2852" max="2852" width="15.75" style="349" customWidth="1"/>
    <col min="2853" max="2854" width="14.75" style="349" customWidth="1"/>
    <col min="2855" max="2855" width="16.75" style="349" customWidth="1"/>
    <col min="2856" max="2857" width="14.75" style="349" customWidth="1"/>
    <col min="2858" max="2858" width="17.75" style="349" customWidth="1"/>
    <col min="2859" max="2860" width="14.75" style="349" customWidth="1"/>
    <col min="2861" max="2861" width="16.75" style="349" customWidth="1"/>
    <col min="2862" max="2866" width="14.75" style="349" customWidth="1"/>
    <col min="2867" max="2867" width="16.625" style="349" customWidth="1"/>
    <col min="2868" max="2868" width="14.25" style="349" customWidth="1"/>
    <col min="2869" max="2869" width="15" style="349" customWidth="1"/>
    <col min="2870" max="2870" width="16.625" style="349" customWidth="1"/>
    <col min="2871" max="2872" width="14.75" style="349" customWidth="1"/>
    <col min="2873" max="2873" width="16.75" style="349" customWidth="1"/>
    <col min="2874" max="2875" width="14.75" style="349" customWidth="1"/>
    <col min="2876" max="2876" width="16.625" style="349" customWidth="1"/>
    <col min="2877" max="2877" width="18.125" style="349" customWidth="1"/>
    <col min="2878" max="3087" width="9" style="349"/>
    <col min="3088" max="3088" width="3.125" style="349" customWidth="1"/>
    <col min="3089" max="3089" width="13.375" style="349" customWidth="1"/>
    <col min="3090" max="3090" width="26.25" style="349" customWidth="1"/>
    <col min="3091" max="3092" width="17.75" style="349" customWidth="1"/>
    <col min="3093" max="3093" width="20.75" style="349" customWidth="1"/>
    <col min="3094" max="3095" width="14.75" style="349" customWidth="1"/>
    <col min="3096" max="3096" width="16.375" style="349" customWidth="1"/>
    <col min="3097" max="3098" width="14.75" style="349" customWidth="1"/>
    <col min="3099" max="3099" width="16.75" style="349" customWidth="1"/>
    <col min="3100" max="3101" width="14.75" style="349" customWidth="1"/>
    <col min="3102" max="3102" width="16.75" style="349" customWidth="1"/>
    <col min="3103" max="3104" width="14.75" style="349" customWidth="1"/>
    <col min="3105" max="3105" width="16.125" style="349" customWidth="1"/>
    <col min="3106" max="3107" width="14.75" style="349" customWidth="1"/>
    <col min="3108" max="3108" width="15.75" style="349" customWidth="1"/>
    <col min="3109" max="3110" width="14.75" style="349" customWidth="1"/>
    <col min="3111" max="3111" width="16.75" style="349" customWidth="1"/>
    <col min="3112" max="3113" width="14.75" style="349" customWidth="1"/>
    <col min="3114" max="3114" width="17.75" style="349" customWidth="1"/>
    <col min="3115" max="3116" width="14.75" style="349" customWidth="1"/>
    <col min="3117" max="3117" width="16.75" style="349" customWidth="1"/>
    <col min="3118" max="3122" width="14.75" style="349" customWidth="1"/>
    <col min="3123" max="3123" width="16.625" style="349" customWidth="1"/>
    <col min="3124" max="3124" width="14.25" style="349" customWidth="1"/>
    <col min="3125" max="3125" width="15" style="349" customWidth="1"/>
    <col min="3126" max="3126" width="16.625" style="349" customWidth="1"/>
    <col min="3127" max="3128" width="14.75" style="349" customWidth="1"/>
    <col min="3129" max="3129" width="16.75" style="349" customWidth="1"/>
    <col min="3130" max="3131" width="14.75" style="349" customWidth="1"/>
    <col min="3132" max="3132" width="16.625" style="349" customWidth="1"/>
    <col min="3133" max="3133" width="18.125" style="349" customWidth="1"/>
    <col min="3134" max="3343" width="9" style="349"/>
    <col min="3344" max="3344" width="3.125" style="349" customWidth="1"/>
    <col min="3345" max="3345" width="13.375" style="349" customWidth="1"/>
    <col min="3346" max="3346" width="26.25" style="349" customWidth="1"/>
    <col min="3347" max="3348" width="17.75" style="349" customWidth="1"/>
    <col min="3349" max="3349" width="20.75" style="349" customWidth="1"/>
    <col min="3350" max="3351" width="14.75" style="349" customWidth="1"/>
    <col min="3352" max="3352" width="16.375" style="349" customWidth="1"/>
    <col min="3353" max="3354" width="14.75" style="349" customWidth="1"/>
    <col min="3355" max="3355" width="16.75" style="349" customWidth="1"/>
    <col min="3356" max="3357" width="14.75" style="349" customWidth="1"/>
    <col min="3358" max="3358" width="16.75" style="349" customWidth="1"/>
    <col min="3359" max="3360" width="14.75" style="349" customWidth="1"/>
    <col min="3361" max="3361" width="16.125" style="349" customWidth="1"/>
    <col min="3362" max="3363" width="14.75" style="349" customWidth="1"/>
    <col min="3364" max="3364" width="15.75" style="349" customWidth="1"/>
    <col min="3365" max="3366" width="14.75" style="349" customWidth="1"/>
    <col min="3367" max="3367" width="16.75" style="349" customWidth="1"/>
    <col min="3368" max="3369" width="14.75" style="349" customWidth="1"/>
    <col min="3370" max="3370" width="17.75" style="349" customWidth="1"/>
    <col min="3371" max="3372" width="14.75" style="349" customWidth="1"/>
    <col min="3373" max="3373" width="16.75" style="349" customWidth="1"/>
    <col min="3374" max="3378" width="14.75" style="349" customWidth="1"/>
    <col min="3379" max="3379" width="16.625" style="349" customWidth="1"/>
    <col min="3380" max="3380" width="14.25" style="349" customWidth="1"/>
    <col min="3381" max="3381" width="15" style="349" customWidth="1"/>
    <col min="3382" max="3382" width="16.625" style="349" customWidth="1"/>
    <col min="3383" max="3384" width="14.75" style="349" customWidth="1"/>
    <col min="3385" max="3385" width="16.75" style="349" customWidth="1"/>
    <col min="3386" max="3387" width="14.75" style="349" customWidth="1"/>
    <col min="3388" max="3388" width="16.625" style="349" customWidth="1"/>
    <col min="3389" max="3389" width="18.125" style="349" customWidth="1"/>
    <col min="3390" max="3599" width="9" style="349"/>
    <col min="3600" max="3600" width="3.125" style="349" customWidth="1"/>
    <col min="3601" max="3601" width="13.375" style="349" customWidth="1"/>
    <col min="3602" max="3602" width="26.25" style="349" customWidth="1"/>
    <col min="3603" max="3604" width="17.75" style="349" customWidth="1"/>
    <col min="3605" max="3605" width="20.75" style="349" customWidth="1"/>
    <col min="3606" max="3607" width="14.75" style="349" customWidth="1"/>
    <col min="3608" max="3608" width="16.375" style="349" customWidth="1"/>
    <col min="3609" max="3610" width="14.75" style="349" customWidth="1"/>
    <col min="3611" max="3611" width="16.75" style="349" customWidth="1"/>
    <col min="3612" max="3613" width="14.75" style="349" customWidth="1"/>
    <col min="3614" max="3614" width="16.75" style="349" customWidth="1"/>
    <col min="3615" max="3616" width="14.75" style="349" customWidth="1"/>
    <col min="3617" max="3617" width="16.125" style="349" customWidth="1"/>
    <col min="3618" max="3619" width="14.75" style="349" customWidth="1"/>
    <col min="3620" max="3620" width="15.75" style="349" customWidth="1"/>
    <col min="3621" max="3622" width="14.75" style="349" customWidth="1"/>
    <col min="3623" max="3623" width="16.75" style="349" customWidth="1"/>
    <col min="3624" max="3625" width="14.75" style="349" customWidth="1"/>
    <col min="3626" max="3626" width="17.75" style="349" customWidth="1"/>
    <col min="3627" max="3628" width="14.75" style="349" customWidth="1"/>
    <col min="3629" max="3629" width="16.75" style="349" customWidth="1"/>
    <col min="3630" max="3634" width="14.75" style="349" customWidth="1"/>
    <col min="3635" max="3635" width="16.625" style="349" customWidth="1"/>
    <col min="3636" max="3636" width="14.25" style="349" customWidth="1"/>
    <col min="3637" max="3637" width="15" style="349" customWidth="1"/>
    <col min="3638" max="3638" width="16.625" style="349" customWidth="1"/>
    <col min="3639" max="3640" width="14.75" style="349" customWidth="1"/>
    <col min="3641" max="3641" width="16.75" style="349" customWidth="1"/>
    <col min="3642" max="3643" width="14.75" style="349" customWidth="1"/>
    <col min="3644" max="3644" width="16.625" style="349" customWidth="1"/>
    <col min="3645" max="3645" width="18.125" style="349" customWidth="1"/>
    <col min="3646" max="3855" width="9" style="349"/>
    <col min="3856" max="3856" width="3.125" style="349" customWidth="1"/>
    <col min="3857" max="3857" width="13.375" style="349" customWidth="1"/>
    <col min="3858" max="3858" width="26.25" style="349" customWidth="1"/>
    <col min="3859" max="3860" width="17.75" style="349" customWidth="1"/>
    <col min="3861" max="3861" width="20.75" style="349" customWidth="1"/>
    <col min="3862" max="3863" width="14.75" style="349" customWidth="1"/>
    <col min="3864" max="3864" width="16.375" style="349" customWidth="1"/>
    <col min="3865" max="3866" width="14.75" style="349" customWidth="1"/>
    <col min="3867" max="3867" width="16.75" style="349" customWidth="1"/>
    <col min="3868" max="3869" width="14.75" style="349" customWidth="1"/>
    <col min="3870" max="3870" width="16.75" style="349" customWidth="1"/>
    <col min="3871" max="3872" width="14.75" style="349" customWidth="1"/>
    <col min="3873" max="3873" width="16.125" style="349" customWidth="1"/>
    <col min="3874" max="3875" width="14.75" style="349" customWidth="1"/>
    <col min="3876" max="3876" width="15.75" style="349" customWidth="1"/>
    <col min="3877" max="3878" width="14.75" style="349" customWidth="1"/>
    <col min="3879" max="3879" width="16.75" style="349" customWidth="1"/>
    <col min="3880" max="3881" width="14.75" style="349" customWidth="1"/>
    <col min="3882" max="3882" width="17.75" style="349" customWidth="1"/>
    <col min="3883" max="3884" width="14.75" style="349" customWidth="1"/>
    <col min="3885" max="3885" width="16.75" style="349" customWidth="1"/>
    <col min="3886" max="3890" width="14.75" style="349" customWidth="1"/>
    <col min="3891" max="3891" width="16.625" style="349" customWidth="1"/>
    <col min="3892" max="3892" width="14.25" style="349" customWidth="1"/>
    <col min="3893" max="3893" width="15" style="349" customWidth="1"/>
    <col min="3894" max="3894" width="16.625" style="349" customWidth="1"/>
    <col min="3895" max="3896" width="14.75" style="349" customWidth="1"/>
    <col min="3897" max="3897" width="16.75" style="349" customWidth="1"/>
    <col min="3898" max="3899" width="14.75" style="349" customWidth="1"/>
    <col min="3900" max="3900" width="16.625" style="349" customWidth="1"/>
    <col min="3901" max="3901" width="18.125" style="349" customWidth="1"/>
    <col min="3902" max="4111" width="9" style="349"/>
    <col min="4112" max="4112" width="3.125" style="349" customWidth="1"/>
    <col min="4113" max="4113" width="13.375" style="349" customWidth="1"/>
    <col min="4114" max="4114" width="26.25" style="349" customWidth="1"/>
    <col min="4115" max="4116" width="17.75" style="349" customWidth="1"/>
    <col min="4117" max="4117" width="20.75" style="349" customWidth="1"/>
    <col min="4118" max="4119" width="14.75" style="349" customWidth="1"/>
    <col min="4120" max="4120" width="16.375" style="349" customWidth="1"/>
    <col min="4121" max="4122" width="14.75" style="349" customWidth="1"/>
    <col min="4123" max="4123" width="16.75" style="349" customWidth="1"/>
    <col min="4124" max="4125" width="14.75" style="349" customWidth="1"/>
    <col min="4126" max="4126" width="16.75" style="349" customWidth="1"/>
    <col min="4127" max="4128" width="14.75" style="349" customWidth="1"/>
    <col min="4129" max="4129" width="16.125" style="349" customWidth="1"/>
    <col min="4130" max="4131" width="14.75" style="349" customWidth="1"/>
    <col min="4132" max="4132" width="15.75" style="349" customWidth="1"/>
    <col min="4133" max="4134" width="14.75" style="349" customWidth="1"/>
    <col min="4135" max="4135" width="16.75" style="349" customWidth="1"/>
    <col min="4136" max="4137" width="14.75" style="349" customWidth="1"/>
    <col min="4138" max="4138" width="17.75" style="349" customWidth="1"/>
    <col min="4139" max="4140" width="14.75" style="349" customWidth="1"/>
    <col min="4141" max="4141" width="16.75" style="349" customWidth="1"/>
    <col min="4142" max="4146" width="14.75" style="349" customWidth="1"/>
    <col min="4147" max="4147" width="16.625" style="349" customWidth="1"/>
    <col min="4148" max="4148" width="14.25" style="349" customWidth="1"/>
    <col min="4149" max="4149" width="15" style="349" customWidth="1"/>
    <col min="4150" max="4150" width="16.625" style="349" customWidth="1"/>
    <col min="4151" max="4152" width="14.75" style="349" customWidth="1"/>
    <col min="4153" max="4153" width="16.75" style="349" customWidth="1"/>
    <col min="4154" max="4155" width="14.75" style="349" customWidth="1"/>
    <col min="4156" max="4156" width="16.625" style="349" customWidth="1"/>
    <col min="4157" max="4157" width="18.125" style="349" customWidth="1"/>
    <col min="4158" max="4367" width="9" style="349"/>
    <col min="4368" max="4368" width="3.125" style="349" customWidth="1"/>
    <col min="4369" max="4369" width="13.375" style="349" customWidth="1"/>
    <col min="4370" max="4370" width="26.25" style="349" customWidth="1"/>
    <col min="4371" max="4372" width="17.75" style="349" customWidth="1"/>
    <col min="4373" max="4373" width="20.75" style="349" customWidth="1"/>
    <col min="4374" max="4375" width="14.75" style="349" customWidth="1"/>
    <col min="4376" max="4376" width="16.375" style="349" customWidth="1"/>
    <col min="4377" max="4378" width="14.75" style="349" customWidth="1"/>
    <col min="4379" max="4379" width="16.75" style="349" customWidth="1"/>
    <col min="4380" max="4381" width="14.75" style="349" customWidth="1"/>
    <col min="4382" max="4382" width="16.75" style="349" customWidth="1"/>
    <col min="4383" max="4384" width="14.75" style="349" customWidth="1"/>
    <col min="4385" max="4385" width="16.125" style="349" customWidth="1"/>
    <col min="4386" max="4387" width="14.75" style="349" customWidth="1"/>
    <col min="4388" max="4388" width="15.75" style="349" customWidth="1"/>
    <col min="4389" max="4390" width="14.75" style="349" customWidth="1"/>
    <col min="4391" max="4391" width="16.75" style="349" customWidth="1"/>
    <col min="4392" max="4393" width="14.75" style="349" customWidth="1"/>
    <col min="4394" max="4394" width="17.75" style="349" customWidth="1"/>
    <col min="4395" max="4396" width="14.75" style="349" customWidth="1"/>
    <col min="4397" max="4397" width="16.75" style="349" customWidth="1"/>
    <col min="4398" max="4402" width="14.75" style="349" customWidth="1"/>
    <col min="4403" max="4403" width="16.625" style="349" customWidth="1"/>
    <col min="4404" max="4404" width="14.25" style="349" customWidth="1"/>
    <col min="4405" max="4405" width="15" style="349" customWidth="1"/>
    <col min="4406" max="4406" width="16.625" style="349" customWidth="1"/>
    <col min="4407" max="4408" width="14.75" style="349" customWidth="1"/>
    <col min="4409" max="4409" width="16.75" style="349" customWidth="1"/>
    <col min="4410" max="4411" width="14.75" style="349" customWidth="1"/>
    <col min="4412" max="4412" width="16.625" style="349" customWidth="1"/>
    <col min="4413" max="4413" width="18.125" style="349" customWidth="1"/>
    <col min="4414" max="4623" width="9" style="349"/>
    <col min="4624" max="4624" width="3.125" style="349" customWidth="1"/>
    <col min="4625" max="4625" width="13.375" style="349" customWidth="1"/>
    <col min="4626" max="4626" width="26.25" style="349" customWidth="1"/>
    <col min="4627" max="4628" width="17.75" style="349" customWidth="1"/>
    <col min="4629" max="4629" width="20.75" style="349" customWidth="1"/>
    <col min="4630" max="4631" width="14.75" style="349" customWidth="1"/>
    <col min="4632" max="4632" width="16.375" style="349" customWidth="1"/>
    <col min="4633" max="4634" width="14.75" style="349" customWidth="1"/>
    <col min="4635" max="4635" width="16.75" style="349" customWidth="1"/>
    <col min="4636" max="4637" width="14.75" style="349" customWidth="1"/>
    <col min="4638" max="4638" width="16.75" style="349" customWidth="1"/>
    <col min="4639" max="4640" width="14.75" style="349" customWidth="1"/>
    <col min="4641" max="4641" width="16.125" style="349" customWidth="1"/>
    <col min="4642" max="4643" width="14.75" style="349" customWidth="1"/>
    <col min="4644" max="4644" width="15.75" style="349" customWidth="1"/>
    <col min="4645" max="4646" width="14.75" style="349" customWidth="1"/>
    <col min="4647" max="4647" width="16.75" style="349" customWidth="1"/>
    <col min="4648" max="4649" width="14.75" style="349" customWidth="1"/>
    <col min="4650" max="4650" width="17.75" style="349" customWidth="1"/>
    <col min="4651" max="4652" width="14.75" style="349" customWidth="1"/>
    <col min="4653" max="4653" width="16.75" style="349" customWidth="1"/>
    <col min="4654" max="4658" width="14.75" style="349" customWidth="1"/>
    <col min="4659" max="4659" width="16.625" style="349" customWidth="1"/>
    <col min="4660" max="4660" width="14.25" style="349" customWidth="1"/>
    <col min="4661" max="4661" width="15" style="349" customWidth="1"/>
    <col min="4662" max="4662" width="16.625" style="349" customWidth="1"/>
    <col min="4663" max="4664" width="14.75" style="349" customWidth="1"/>
    <col min="4665" max="4665" width="16.75" style="349" customWidth="1"/>
    <col min="4666" max="4667" width="14.75" style="349" customWidth="1"/>
    <col min="4668" max="4668" width="16.625" style="349" customWidth="1"/>
    <col min="4669" max="4669" width="18.125" style="349" customWidth="1"/>
    <col min="4670" max="4879" width="9" style="349"/>
    <col min="4880" max="4880" width="3.125" style="349" customWidth="1"/>
    <col min="4881" max="4881" width="13.375" style="349" customWidth="1"/>
    <col min="4882" max="4882" width="26.25" style="349" customWidth="1"/>
    <col min="4883" max="4884" width="17.75" style="349" customWidth="1"/>
    <col min="4885" max="4885" width="20.75" style="349" customWidth="1"/>
    <col min="4886" max="4887" width="14.75" style="349" customWidth="1"/>
    <col min="4888" max="4888" width="16.375" style="349" customWidth="1"/>
    <col min="4889" max="4890" width="14.75" style="349" customWidth="1"/>
    <col min="4891" max="4891" width="16.75" style="349" customWidth="1"/>
    <col min="4892" max="4893" width="14.75" style="349" customWidth="1"/>
    <col min="4894" max="4894" width="16.75" style="349" customWidth="1"/>
    <col min="4895" max="4896" width="14.75" style="349" customWidth="1"/>
    <col min="4897" max="4897" width="16.125" style="349" customWidth="1"/>
    <col min="4898" max="4899" width="14.75" style="349" customWidth="1"/>
    <col min="4900" max="4900" width="15.75" style="349" customWidth="1"/>
    <col min="4901" max="4902" width="14.75" style="349" customWidth="1"/>
    <col min="4903" max="4903" width="16.75" style="349" customWidth="1"/>
    <col min="4904" max="4905" width="14.75" style="349" customWidth="1"/>
    <col min="4906" max="4906" width="17.75" style="349" customWidth="1"/>
    <col min="4907" max="4908" width="14.75" style="349" customWidth="1"/>
    <col min="4909" max="4909" width="16.75" style="349" customWidth="1"/>
    <col min="4910" max="4914" width="14.75" style="349" customWidth="1"/>
    <col min="4915" max="4915" width="16.625" style="349" customWidth="1"/>
    <col min="4916" max="4916" width="14.25" style="349" customWidth="1"/>
    <col min="4917" max="4917" width="15" style="349" customWidth="1"/>
    <col min="4918" max="4918" width="16.625" style="349" customWidth="1"/>
    <col min="4919" max="4920" width="14.75" style="349" customWidth="1"/>
    <col min="4921" max="4921" width="16.75" style="349" customWidth="1"/>
    <col min="4922" max="4923" width="14.75" style="349" customWidth="1"/>
    <col min="4924" max="4924" width="16.625" style="349" customWidth="1"/>
    <col min="4925" max="4925" width="18.125" style="349" customWidth="1"/>
    <col min="4926" max="5135" width="9" style="349"/>
    <col min="5136" max="5136" width="3.125" style="349" customWidth="1"/>
    <col min="5137" max="5137" width="13.375" style="349" customWidth="1"/>
    <col min="5138" max="5138" width="26.25" style="349" customWidth="1"/>
    <col min="5139" max="5140" width="17.75" style="349" customWidth="1"/>
    <col min="5141" max="5141" width="20.75" style="349" customWidth="1"/>
    <col min="5142" max="5143" width="14.75" style="349" customWidth="1"/>
    <col min="5144" max="5144" width="16.375" style="349" customWidth="1"/>
    <col min="5145" max="5146" width="14.75" style="349" customWidth="1"/>
    <col min="5147" max="5147" width="16.75" style="349" customWidth="1"/>
    <col min="5148" max="5149" width="14.75" style="349" customWidth="1"/>
    <col min="5150" max="5150" width="16.75" style="349" customWidth="1"/>
    <col min="5151" max="5152" width="14.75" style="349" customWidth="1"/>
    <col min="5153" max="5153" width="16.125" style="349" customWidth="1"/>
    <col min="5154" max="5155" width="14.75" style="349" customWidth="1"/>
    <col min="5156" max="5156" width="15.75" style="349" customWidth="1"/>
    <col min="5157" max="5158" width="14.75" style="349" customWidth="1"/>
    <col min="5159" max="5159" width="16.75" style="349" customWidth="1"/>
    <col min="5160" max="5161" width="14.75" style="349" customWidth="1"/>
    <col min="5162" max="5162" width="17.75" style="349" customWidth="1"/>
    <col min="5163" max="5164" width="14.75" style="349" customWidth="1"/>
    <col min="5165" max="5165" width="16.75" style="349" customWidth="1"/>
    <col min="5166" max="5170" width="14.75" style="349" customWidth="1"/>
    <col min="5171" max="5171" width="16.625" style="349" customWidth="1"/>
    <col min="5172" max="5172" width="14.25" style="349" customWidth="1"/>
    <col min="5173" max="5173" width="15" style="349" customWidth="1"/>
    <col min="5174" max="5174" width="16.625" style="349" customWidth="1"/>
    <col min="5175" max="5176" width="14.75" style="349" customWidth="1"/>
    <col min="5177" max="5177" width="16.75" style="349" customWidth="1"/>
    <col min="5178" max="5179" width="14.75" style="349" customWidth="1"/>
    <col min="5180" max="5180" width="16.625" style="349" customWidth="1"/>
    <col min="5181" max="5181" width="18.125" style="349" customWidth="1"/>
    <col min="5182" max="5391" width="9" style="349"/>
    <col min="5392" max="5392" width="3.125" style="349" customWidth="1"/>
    <col min="5393" max="5393" width="13.375" style="349" customWidth="1"/>
    <col min="5394" max="5394" width="26.25" style="349" customWidth="1"/>
    <col min="5395" max="5396" width="17.75" style="349" customWidth="1"/>
    <col min="5397" max="5397" width="20.75" style="349" customWidth="1"/>
    <col min="5398" max="5399" width="14.75" style="349" customWidth="1"/>
    <col min="5400" max="5400" width="16.375" style="349" customWidth="1"/>
    <col min="5401" max="5402" width="14.75" style="349" customWidth="1"/>
    <col min="5403" max="5403" width="16.75" style="349" customWidth="1"/>
    <col min="5404" max="5405" width="14.75" style="349" customWidth="1"/>
    <col min="5406" max="5406" width="16.75" style="349" customWidth="1"/>
    <col min="5407" max="5408" width="14.75" style="349" customWidth="1"/>
    <col min="5409" max="5409" width="16.125" style="349" customWidth="1"/>
    <col min="5410" max="5411" width="14.75" style="349" customWidth="1"/>
    <col min="5412" max="5412" width="15.75" style="349" customWidth="1"/>
    <col min="5413" max="5414" width="14.75" style="349" customWidth="1"/>
    <col min="5415" max="5415" width="16.75" style="349" customWidth="1"/>
    <col min="5416" max="5417" width="14.75" style="349" customWidth="1"/>
    <col min="5418" max="5418" width="17.75" style="349" customWidth="1"/>
    <col min="5419" max="5420" width="14.75" style="349" customWidth="1"/>
    <col min="5421" max="5421" width="16.75" style="349" customWidth="1"/>
    <col min="5422" max="5426" width="14.75" style="349" customWidth="1"/>
    <col min="5427" max="5427" width="16.625" style="349" customWidth="1"/>
    <col min="5428" max="5428" width="14.25" style="349" customWidth="1"/>
    <col min="5429" max="5429" width="15" style="349" customWidth="1"/>
    <col min="5430" max="5430" width="16.625" style="349" customWidth="1"/>
    <col min="5431" max="5432" width="14.75" style="349" customWidth="1"/>
    <col min="5433" max="5433" width="16.75" style="349" customWidth="1"/>
    <col min="5434" max="5435" width="14.75" style="349" customWidth="1"/>
    <col min="5436" max="5436" width="16.625" style="349" customWidth="1"/>
    <col min="5437" max="5437" width="18.125" style="349" customWidth="1"/>
    <col min="5438" max="5647" width="9" style="349"/>
    <col min="5648" max="5648" width="3.125" style="349" customWidth="1"/>
    <col min="5649" max="5649" width="13.375" style="349" customWidth="1"/>
    <col min="5650" max="5650" width="26.25" style="349" customWidth="1"/>
    <col min="5651" max="5652" width="17.75" style="349" customWidth="1"/>
    <col min="5653" max="5653" width="20.75" style="349" customWidth="1"/>
    <col min="5654" max="5655" width="14.75" style="349" customWidth="1"/>
    <col min="5656" max="5656" width="16.375" style="349" customWidth="1"/>
    <col min="5657" max="5658" width="14.75" style="349" customWidth="1"/>
    <col min="5659" max="5659" width="16.75" style="349" customWidth="1"/>
    <col min="5660" max="5661" width="14.75" style="349" customWidth="1"/>
    <col min="5662" max="5662" width="16.75" style="349" customWidth="1"/>
    <col min="5663" max="5664" width="14.75" style="349" customWidth="1"/>
    <col min="5665" max="5665" width="16.125" style="349" customWidth="1"/>
    <col min="5666" max="5667" width="14.75" style="349" customWidth="1"/>
    <col min="5668" max="5668" width="15.75" style="349" customWidth="1"/>
    <col min="5669" max="5670" width="14.75" style="349" customWidth="1"/>
    <col min="5671" max="5671" width="16.75" style="349" customWidth="1"/>
    <col min="5672" max="5673" width="14.75" style="349" customWidth="1"/>
    <col min="5674" max="5674" width="17.75" style="349" customWidth="1"/>
    <col min="5675" max="5676" width="14.75" style="349" customWidth="1"/>
    <col min="5677" max="5677" width="16.75" style="349" customWidth="1"/>
    <col min="5678" max="5682" width="14.75" style="349" customWidth="1"/>
    <col min="5683" max="5683" width="16.625" style="349" customWidth="1"/>
    <col min="5684" max="5684" width="14.25" style="349" customWidth="1"/>
    <col min="5685" max="5685" width="15" style="349" customWidth="1"/>
    <col min="5686" max="5686" width="16.625" style="349" customWidth="1"/>
    <col min="5687" max="5688" width="14.75" style="349" customWidth="1"/>
    <col min="5689" max="5689" width="16.75" style="349" customWidth="1"/>
    <col min="5690" max="5691" width="14.75" style="349" customWidth="1"/>
    <col min="5692" max="5692" width="16.625" style="349" customWidth="1"/>
    <col min="5693" max="5693" width="18.125" style="349" customWidth="1"/>
    <col min="5694" max="5903" width="9" style="349"/>
    <col min="5904" max="5904" width="3.125" style="349" customWidth="1"/>
    <col min="5905" max="5905" width="13.375" style="349" customWidth="1"/>
    <col min="5906" max="5906" width="26.25" style="349" customWidth="1"/>
    <col min="5907" max="5908" width="17.75" style="349" customWidth="1"/>
    <col min="5909" max="5909" width="20.75" style="349" customWidth="1"/>
    <col min="5910" max="5911" width="14.75" style="349" customWidth="1"/>
    <col min="5912" max="5912" width="16.375" style="349" customWidth="1"/>
    <col min="5913" max="5914" width="14.75" style="349" customWidth="1"/>
    <col min="5915" max="5915" width="16.75" style="349" customWidth="1"/>
    <col min="5916" max="5917" width="14.75" style="349" customWidth="1"/>
    <col min="5918" max="5918" width="16.75" style="349" customWidth="1"/>
    <col min="5919" max="5920" width="14.75" style="349" customWidth="1"/>
    <col min="5921" max="5921" width="16.125" style="349" customWidth="1"/>
    <col min="5922" max="5923" width="14.75" style="349" customWidth="1"/>
    <col min="5924" max="5924" width="15.75" style="349" customWidth="1"/>
    <col min="5925" max="5926" width="14.75" style="349" customWidth="1"/>
    <col min="5927" max="5927" width="16.75" style="349" customWidth="1"/>
    <col min="5928" max="5929" width="14.75" style="349" customWidth="1"/>
    <col min="5930" max="5930" width="17.75" style="349" customWidth="1"/>
    <col min="5931" max="5932" width="14.75" style="349" customWidth="1"/>
    <col min="5933" max="5933" width="16.75" style="349" customWidth="1"/>
    <col min="5934" max="5938" width="14.75" style="349" customWidth="1"/>
    <col min="5939" max="5939" width="16.625" style="349" customWidth="1"/>
    <col min="5940" max="5940" width="14.25" style="349" customWidth="1"/>
    <col min="5941" max="5941" width="15" style="349" customWidth="1"/>
    <col min="5942" max="5942" width="16.625" style="349" customWidth="1"/>
    <col min="5943" max="5944" width="14.75" style="349" customWidth="1"/>
    <col min="5945" max="5945" width="16.75" style="349" customWidth="1"/>
    <col min="5946" max="5947" width="14.75" style="349" customWidth="1"/>
    <col min="5948" max="5948" width="16.625" style="349" customWidth="1"/>
    <col min="5949" max="5949" width="18.125" style="349" customWidth="1"/>
    <col min="5950" max="6159" width="9" style="349"/>
    <col min="6160" max="6160" width="3.125" style="349" customWidth="1"/>
    <col min="6161" max="6161" width="13.375" style="349" customWidth="1"/>
    <col min="6162" max="6162" width="26.25" style="349" customWidth="1"/>
    <col min="6163" max="6164" width="17.75" style="349" customWidth="1"/>
    <col min="6165" max="6165" width="20.75" style="349" customWidth="1"/>
    <col min="6166" max="6167" width="14.75" style="349" customWidth="1"/>
    <col min="6168" max="6168" width="16.375" style="349" customWidth="1"/>
    <col min="6169" max="6170" width="14.75" style="349" customWidth="1"/>
    <col min="6171" max="6171" width="16.75" style="349" customWidth="1"/>
    <col min="6172" max="6173" width="14.75" style="349" customWidth="1"/>
    <col min="6174" max="6174" width="16.75" style="349" customWidth="1"/>
    <col min="6175" max="6176" width="14.75" style="349" customWidth="1"/>
    <col min="6177" max="6177" width="16.125" style="349" customWidth="1"/>
    <col min="6178" max="6179" width="14.75" style="349" customWidth="1"/>
    <col min="6180" max="6180" width="15.75" style="349" customWidth="1"/>
    <col min="6181" max="6182" width="14.75" style="349" customWidth="1"/>
    <col min="6183" max="6183" width="16.75" style="349" customWidth="1"/>
    <col min="6184" max="6185" width="14.75" style="349" customWidth="1"/>
    <col min="6186" max="6186" width="17.75" style="349" customWidth="1"/>
    <col min="6187" max="6188" width="14.75" style="349" customWidth="1"/>
    <col min="6189" max="6189" width="16.75" style="349" customWidth="1"/>
    <col min="6190" max="6194" width="14.75" style="349" customWidth="1"/>
    <col min="6195" max="6195" width="16.625" style="349" customWidth="1"/>
    <col min="6196" max="6196" width="14.25" style="349" customWidth="1"/>
    <col min="6197" max="6197" width="15" style="349" customWidth="1"/>
    <col min="6198" max="6198" width="16.625" style="349" customWidth="1"/>
    <col min="6199" max="6200" width="14.75" style="349" customWidth="1"/>
    <col min="6201" max="6201" width="16.75" style="349" customWidth="1"/>
    <col min="6202" max="6203" width="14.75" style="349" customWidth="1"/>
    <col min="6204" max="6204" width="16.625" style="349" customWidth="1"/>
    <col min="6205" max="6205" width="18.125" style="349" customWidth="1"/>
    <col min="6206" max="6415" width="9" style="349"/>
    <col min="6416" max="6416" width="3.125" style="349" customWidth="1"/>
    <col min="6417" max="6417" width="13.375" style="349" customWidth="1"/>
    <col min="6418" max="6418" width="26.25" style="349" customWidth="1"/>
    <col min="6419" max="6420" width="17.75" style="349" customWidth="1"/>
    <col min="6421" max="6421" width="20.75" style="349" customWidth="1"/>
    <col min="6422" max="6423" width="14.75" style="349" customWidth="1"/>
    <col min="6424" max="6424" width="16.375" style="349" customWidth="1"/>
    <col min="6425" max="6426" width="14.75" style="349" customWidth="1"/>
    <col min="6427" max="6427" width="16.75" style="349" customWidth="1"/>
    <col min="6428" max="6429" width="14.75" style="349" customWidth="1"/>
    <col min="6430" max="6430" width="16.75" style="349" customWidth="1"/>
    <col min="6431" max="6432" width="14.75" style="349" customWidth="1"/>
    <col min="6433" max="6433" width="16.125" style="349" customWidth="1"/>
    <col min="6434" max="6435" width="14.75" style="349" customWidth="1"/>
    <col min="6436" max="6436" width="15.75" style="349" customWidth="1"/>
    <col min="6437" max="6438" width="14.75" style="349" customWidth="1"/>
    <col min="6439" max="6439" width="16.75" style="349" customWidth="1"/>
    <col min="6440" max="6441" width="14.75" style="349" customWidth="1"/>
    <col min="6442" max="6442" width="17.75" style="349" customWidth="1"/>
    <col min="6443" max="6444" width="14.75" style="349" customWidth="1"/>
    <col min="6445" max="6445" width="16.75" style="349" customWidth="1"/>
    <col min="6446" max="6450" width="14.75" style="349" customWidth="1"/>
    <col min="6451" max="6451" width="16.625" style="349" customWidth="1"/>
    <col min="6452" max="6452" width="14.25" style="349" customWidth="1"/>
    <col min="6453" max="6453" width="15" style="349" customWidth="1"/>
    <col min="6454" max="6454" width="16.625" style="349" customWidth="1"/>
    <col min="6455" max="6456" width="14.75" style="349" customWidth="1"/>
    <col min="6457" max="6457" width="16.75" style="349" customWidth="1"/>
    <col min="6458" max="6459" width="14.75" style="349" customWidth="1"/>
    <col min="6460" max="6460" width="16.625" style="349" customWidth="1"/>
    <col min="6461" max="6461" width="18.125" style="349" customWidth="1"/>
    <col min="6462" max="6671" width="9" style="349"/>
    <col min="6672" max="6672" width="3.125" style="349" customWidth="1"/>
    <col min="6673" max="6673" width="13.375" style="349" customWidth="1"/>
    <col min="6674" max="6674" width="26.25" style="349" customWidth="1"/>
    <col min="6675" max="6676" width="17.75" style="349" customWidth="1"/>
    <col min="6677" max="6677" width="20.75" style="349" customWidth="1"/>
    <col min="6678" max="6679" width="14.75" style="349" customWidth="1"/>
    <col min="6680" max="6680" width="16.375" style="349" customWidth="1"/>
    <col min="6681" max="6682" width="14.75" style="349" customWidth="1"/>
    <col min="6683" max="6683" width="16.75" style="349" customWidth="1"/>
    <col min="6684" max="6685" width="14.75" style="349" customWidth="1"/>
    <col min="6686" max="6686" width="16.75" style="349" customWidth="1"/>
    <col min="6687" max="6688" width="14.75" style="349" customWidth="1"/>
    <col min="6689" max="6689" width="16.125" style="349" customWidth="1"/>
    <col min="6690" max="6691" width="14.75" style="349" customWidth="1"/>
    <col min="6692" max="6692" width="15.75" style="349" customWidth="1"/>
    <col min="6693" max="6694" width="14.75" style="349" customWidth="1"/>
    <col min="6695" max="6695" width="16.75" style="349" customWidth="1"/>
    <col min="6696" max="6697" width="14.75" style="349" customWidth="1"/>
    <col min="6698" max="6698" width="17.75" style="349" customWidth="1"/>
    <col min="6699" max="6700" width="14.75" style="349" customWidth="1"/>
    <col min="6701" max="6701" width="16.75" style="349" customWidth="1"/>
    <col min="6702" max="6706" width="14.75" style="349" customWidth="1"/>
    <col min="6707" max="6707" width="16.625" style="349" customWidth="1"/>
    <col min="6708" max="6708" width="14.25" style="349" customWidth="1"/>
    <col min="6709" max="6709" width="15" style="349" customWidth="1"/>
    <col min="6710" max="6710" width="16.625" style="349" customWidth="1"/>
    <col min="6711" max="6712" width="14.75" style="349" customWidth="1"/>
    <col min="6713" max="6713" width="16.75" style="349" customWidth="1"/>
    <col min="6714" max="6715" width="14.75" style="349" customWidth="1"/>
    <col min="6716" max="6716" width="16.625" style="349" customWidth="1"/>
    <col min="6717" max="6717" width="18.125" style="349" customWidth="1"/>
    <col min="6718" max="6927" width="9" style="349"/>
    <col min="6928" max="6928" width="3.125" style="349" customWidth="1"/>
    <col min="6929" max="6929" width="13.375" style="349" customWidth="1"/>
    <col min="6930" max="6930" width="26.25" style="349" customWidth="1"/>
    <col min="6931" max="6932" width="17.75" style="349" customWidth="1"/>
    <col min="6933" max="6933" width="20.75" style="349" customWidth="1"/>
    <col min="6934" max="6935" width="14.75" style="349" customWidth="1"/>
    <col min="6936" max="6936" width="16.375" style="349" customWidth="1"/>
    <col min="6937" max="6938" width="14.75" style="349" customWidth="1"/>
    <col min="6939" max="6939" width="16.75" style="349" customWidth="1"/>
    <col min="6940" max="6941" width="14.75" style="349" customWidth="1"/>
    <col min="6942" max="6942" width="16.75" style="349" customWidth="1"/>
    <col min="6943" max="6944" width="14.75" style="349" customWidth="1"/>
    <col min="6945" max="6945" width="16.125" style="349" customWidth="1"/>
    <col min="6946" max="6947" width="14.75" style="349" customWidth="1"/>
    <col min="6948" max="6948" width="15.75" style="349" customWidth="1"/>
    <col min="6949" max="6950" width="14.75" style="349" customWidth="1"/>
    <col min="6951" max="6951" width="16.75" style="349" customWidth="1"/>
    <col min="6952" max="6953" width="14.75" style="349" customWidth="1"/>
    <col min="6954" max="6954" width="17.75" style="349" customWidth="1"/>
    <col min="6955" max="6956" width="14.75" style="349" customWidth="1"/>
    <col min="6957" max="6957" width="16.75" style="349" customWidth="1"/>
    <col min="6958" max="6962" width="14.75" style="349" customWidth="1"/>
    <col min="6963" max="6963" width="16.625" style="349" customWidth="1"/>
    <col min="6964" max="6964" width="14.25" style="349" customWidth="1"/>
    <col min="6965" max="6965" width="15" style="349" customWidth="1"/>
    <col min="6966" max="6966" width="16.625" style="349" customWidth="1"/>
    <col min="6967" max="6968" width="14.75" style="349" customWidth="1"/>
    <col min="6969" max="6969" width="16.75" style="349" customWidth="1"/>
    <col min="6970" max="6971" width="14.75" style="349" customWidth="1"/>
    <col min="6972" max="6972" width="16.625" style="349" customWidth="1"/>
    <col min="6973" max="6973" width="18.125" style="349" customWidth="1"/>
    <col min="6974" max="7183" width="9" style="349"/>
    <col min="7184" max="7184" width="3.125" style="349" customWidth="1"/>
    <col min="7185" max="7185" width="13.375" style="349" customWidth="1"/>
    <col min="7186" max="7186" width="26.25" style="349" customWidth="1"/>
    <col min="7187" max="7188" width="17.75" style="349" customWidth="1"/>
    <col min="7189" max="7189" width="20.75" style="349" customWidth="1"/>
    <col min="7190" max="7191" width="14.75" style="349" customWidth="1"/>
    <col min="7192" max="7192" width="16.375" style="349" customWidth="1"/>
    <col min="7193" max="7194" width="14.75" style="349" customWidth="1"/>
    <col min="7195" max="7195" width="16.75" style="349" customWidth="1"/>
    <col min="7196" max="7197" width="14.75" style="349" customWidth="1"/>
    <col min="7198" max="7198" width="16.75" style="349" customWidth="1"/>
    <col min="7199" max="7200" width="14.75" style="349" customWidth="1"/>
    <col min="7201" max="7201" width="16.125" style="349" customWidth="1"/>
    <col min="7202" max="7203" width="14.75" style="349" customWidth="1"/>
    <col min="7204" max="7204" width="15.75" style="349" customWidth="1"/>
    <col min="7205" max="7206" width="14.75" style="349" customWidth="1"/>
    <col min="7207" max="7207" width="16.75" style="349" customWidth="1"/>
    <col min="7208" max="7209" width="14.75" style="349" customWidth="1"/>
    <col min="7210" max="7210" width="17.75" style="349" customWidth="1"/>
    <col min="7211" max="7212" width="14.75" style="349" customWidth="1"/>
    <col min="7213" max="7213" width="16.75" style="349" customWidth="1"/>
    <col min="7214" max="7218" width="14.75" style="349" customWidth="1"/>
    <col min="7219" max="7219" width="16.625" style="349" customWidth="1"/>
    <col min="7220" max="7220" width="14.25" style="349" customWidth="1"/>
    <col min="7221" max="7221" width="15" style="349" customWidth="1"/>
    <col min="7222" max="7222" width="16.625" style="349" customWidth="1"/>
    <col min="7223" max="7224" width="14.75" style="349" customWidth="1"/>
    <col min="7225" max="7225" width="16.75" style="349" customWidth="1"/>
    <col min="7226" max="7227" width="14.75" style="349" customWidth="1"/>
    <col min="7228" max="7228" width="16.625" style="349" customWidth="1"/>
    <col min="7229" max="7229" width="18.125" style="349" customWidth="1"/>
    <col min="7230" max="7439" width="9" style="349"/>
    <col min="7440" max="7440" width="3.125" style="349" customWidth="1"/>
    <col min="7441" max="7441" width="13.375" style="349" customWidth="1"/>
    <col min="7442" max="7442" width="26.25" style="349" customWidth="1"/>
    <col min="7443" max="7444" width="17.75" style="349" customWidth="1"/>
    <col min="7445" max="7445" width="20.75" style="349" customWidth="1"/>
    <col min="7446" max="7447" width="14.75" style="349" customWidth="1"/>
    <col min="7448" max="7448" width="16.375" style="349" customWidth="1"/>
    <col min="7449" max="7450" width="14.75" style="349" customWidth="1"/>
    <col min="7451" max="7451" width="16.75" style="349" customWidth="1"/>
    <col min="7452" max="7453" width="14.75" style="349" customWidth="1"/>
    <col min="7454" max="7454" width="16.75" style="349" customWidth="1"/>
    <col min="7455" max="7456" width="14.75" style="349" customWidth="1"/>
    <col min="7457" max="7457" width="16.125" style="349" customWidth="1"/>
    <col min="7458" max="7459" width="14.75" style="349" customWidth="1"/>
    <col min="7460" max="7460" width="15.75" style="349" customWidth="1"/>
    <col min="7461" max="7462" width="14.75" style="349" customWidth="1"/>
    <col min="7463" max="7463" width="16.75" style="349" customWidth="1"/>
    <col min="7464" max="7465" width="14.75" style="349" customWidth="1"/>
    <col min="7466" max="7466" width="17.75" style="349" customWidth="1"/>
    <col min="7467" max="7468" width="14.75" style="349" customWidth="1"/>
    <col min="7469" max="7469" width="16.75" style="349" customWidth="1"/>
    <col min="7470" max="7474" width="14.75" style="349" customWidth="1"/>
    <col min="7475" max="7475" width="16.625" style="349" customWidth="1"/>
    <col min="7476" max="7476" width="14.25" style="349" customWidth="1"/>
    <col min="7477" max="7477" width="15" style="349" customWidth="1"/>
    <col min="7478" max="7478" width="16.625" style="349" customWidth="1"/>
    <col min="7479" max="7480" width="14.75" style="349" customWidth="1"/>
    <col min="7481" max="7481" width="16.75" style="349" customWidth="1"/>
    <col min="7482" max="7483" width="14.75" style="349" customWidth="1"/>
    <col min="7484" max="7484" width="16.625" style="349" customWidth="1"/>
    <col min="7485" max="7485" width="18.125" style="349" customWidth="1"/>
    <col min="7486" max="7695" width="9" style="349"/>
    <col min="7696" max="7696" width="3.125" style="349" customWidth="1"/>
    <col min="7697" max="7697" width="13.375" style="349" customWidth="1"/>
    <col min="7698" max="7698" width="26.25" style="349" customWidth="1"/>
    <col min="7699" max="7700" width="17.75" style="349" customWidth="1"/>
    <col min="7701" max="7701" width="20.75" style="349" customWidth="1"/>
    <col min="7702" max="7703" width="14.75" style="349" customWidth="1"/>
    <col min="7704" max="7704" width="16.375" style="349" customWidth="1"/>
    <col min="7705" max="7706" width="14.75" style="349" customWidth="1"/>
    <col min="7707" max="7707" width="16.75" style="349" customWidth="1"/>
    <col min="7708" max="7709" width="14.75" style="349" customWidth="1"/>
    <col min="7710" max="7710" width="16.75" style="349" customWidth="1"/>
    <col min="7711" max="7712" width="14.75" style="349" customWidth="1"/>
    <col min="7713" max="7713" width="16.125" style="349" customWidth="1"/>
    <col min="7714" max="7715" width="14.75" style="349" customWidth="1"/>
    <col min="7716" max="7716" width="15.75" style="349" customWidth="1"/>
    <col min="7717" max="7718" width="14.75" style="349" customWidth="1"/>
    <col min="7719" max="7719" width="16.75" style="349" customWidth="1"/>
    <col min="7720" max="7721" width="14.75" style="349" customWidth="1"/>
    <col min="7722" max="7722" width="17.75" style="349" customWidth="1"/>
    <col min="7723" max="7724" width="14.75" style="349" customWidth="1"/>
    <col min="7725" max="7725" width="16.75" style="349" customWidth="1"/>
    <col min="7726" max="7730" width="14.75" style="349" customWidth="1"/>
    <col min="7731" max="7731" width="16.625" style="349" customWidth="1"/>
    <col min="7732" max="7732" width="14.25" style="349" customWidth="1"/>
    <col min="7733" max="7733" width="15" style="349" customWidth="1"/>
    <col min="7734" max="7734" width="16.625" style="349" customWidth="1"/>
    <col min="7735" max="7736" width="14.75" style="349" customWidth="1"/>
    <col min="7737" max="7737" width="16.75" style="349" customWidth="1"/>
    <col min="7738" max="7739" width="14.75" style="349" customWidth="1"/>
    <col min="7740" max="7740" width="16.625" style="349" customWidth="1"/>
    <col min="7741" max="7741" width="18.125" style="349" customWidth="1"/>
    <col min="7742" max="7951" width="9" style="349"/>
    <col min="7952" max="7952" width="3.125" style="349" customWidth="1"/>
    <col min="7953" max="7953" width="13.375" style="349" customWidth="1"/>
    <col min="7954" max="7954" width="26.25" style="349" customWidth="1"/>
    <col min="7955" max="7956" width="17.75" style="349" customWidth="1"/>
    <col min="7957" max="7957" width="20.75" style="349" customWidth="1"/>
    <col min="7958" max="7959" width="14.75" style="349" customWidth="1"/>
    <col min="7960" max="7960" width="16.375" style="349" customWidth="1"/>
    <col min="7961" max="7962" width="14.75" style="349" customWidth="1"/>
    <col min="7963" max="7963" width="16.75" style="349" customWidth="1"/>
    <col min="7964" max="7965" width="14.75" style="349" customWidth="1"/>
    <col min="7966" max="7966" width="16.75" style="349" customWidth="1"/>
    <col min="7967" max="7968" width="14.75" style="349" customWidth="1"/>
    <col min="7969" max="7969" width="16.125" style="349" customWidth="1"/>
    <col min="7970" max="7971" width="14.75" style="349" customWidth="1"/>
    <col min="7972" max="7972" width="15.75" style="349" customWidth="1"/>
    <col min="7973" max="7974" width="14.75" style="349" customWidth="1"/>
    <col min="7975" max="7975" width="16.75" style="349" customWidth="1"/>
    <col min="7976" max="7977" width="14.75" style="349" customWidth="1"/>
    <col min="7978" max="7978" width="17.75" style="349" customWidth="1"/>
    <col min="7979" max="7980" width="14.75" style="349" customWidth="1"/>
    <col min="7981" max="7981" width="16.75" style="349" customWidth="1"/>
    <col min="7982" max="7986" width="14.75" style="349" customWidth="1"/>
    <col min="7987" max="7987" width="16.625" style="349" customWidth="1"/>
    <col min="7988" max="7988" width="14.25" style="349" customWidth="1"/>
    <col min="7989" max="7989" width="15" style="349" customWidth="1"/>
    <col min="7990" max="7990" width="16.625" style="349" customWidth="1"/>
    <col min="7991" max="7992" width="14.75" style="349" customWidth="1"/>
    <col min="7993" max="7993" width="16.75" style="349" customWidth="1"/>
    <col min="7994" max="7995" width="14.75" style="349" customWidth="1"/>
    <col min="7996" max="7996" width="16.625" style="349" customWidth="1"/>
    <col min="7997" max="7997" width="18.125" style="349" customWidth="1"/>
    <col min="7998" max="8207" width="9" style="349"/>
    <col min="8208" max="8208" width="3.125" style="349" customWidth="1"/>
    <col min="8209" max="8209" width="13.375" style="349" customWidth="1"/>
    <col min="8210" max="8210" width="26.25" style="349" customWidth="1"/>
    <col min="8211" max="8212" width="17.75" style="349" customWidth="1"/>
    <col min="8213" max="8213" width="20.75" style="349" customWidth="1"/>
    <col min="8214" max="8215" width="14.75" style="349" customWidth="1"/>
    <col min="8216" max="8216" width="16.375" style="349" customWidth="1"/>
    <col min="8217" max="8218" width="14.75" style="349" customWidth="1"/>
    <col min="8219" max="8219" width="16.75" style="349" customWidth="1"/>
    <col min="8220" max="8221" width="14.75" style="349" customWidth="1"/>
    <col min="8222" max="8222" width="16.75" style="349" customWidth="1"/>
    <col min="8223" max="8224" width="14.75" style="349" customWidth="1"/>
    <col min="8225" max="8225" width="16.125" style="349" customWidth="1"/>
    <col min="8226" max="8227" width="14.75" style="349" customWidth="1"/>
    <col min="8228" max="8228" width="15.75" style="349" customWidth="1"/>
    <col min="8229" max="8230" width="14.75" style="349" customWidth="1"/>
    <col min="8231" max="8231" width="16.75" style="349" customWidth="1"/>
    <col min="8232" max="8233" width="14.75" style="349" customWidth="1"/>
    <col min="8234" max="8234" width="17.75" style="349" customWidth="1"/>
    <col min="8235" max="8236" width="14.75" style="349" customWidth="1"/>
    <col min="8237" max="8237" width="16.75" style="349" customWidth="1"/>
    <col min="8238" max="8242" width="14.75" style="349" customWidth="1"/>
    <col min="8243" max="8243" width="16.625" style="349" customWidth="1"/>
    <col min="8244" max="8244" width="14.25" style="349" customWidth="1"/>
    <col min="8245" max="8245" width="15" style="349" customWidth="1"/>
    <col min="8246" max="8246" width="16.625" style="349" customWidth="1"/>
    <col min="8247" max="8248" width="14.75" style="349" customWidth="1"/>
    <col min="8249" max="8249" width="16.75" style="349" customWidth="1"/>
    <col min="8250" max="8251" width="14.75" style="349" customWidth="1"/>
    <col min="8252" max="8252" width="16.625" style="349" customWidth="1"/>
    <col min="8253" max="8253" width="18.125" style="349" customWidth="1"/>
    <col min="8254" max="8463" width="9" style="349"/>
    <col min="8464" max="8464" width="3.125" style="349" customWidth="1"/>
    <col min="8465" max="8465" width="13.375" style="349" customWidth="1"/>
    <col min="8466" max="8466" width="26.25" style="349" customWidth="1"/>
    <col min="8467" max="8468" width="17.75" style="349" customWidth="1"/>
    <col min="8469" max="8469" width="20.75" style="349" customWidth="1"/>
    <col min="8470" max="8471" width="14.75" style="349" customWidth="1"/>
    <col min="8472" max="8472" width="16.375" style="349" customWidth="1"/>
    <col min="8473" max="8474" width="14.75" style="349" customWidth="1"/>
    <col min="8475" max="8475" width="16.75" style="349" customWidth="1"/>
    <col min="8476" max="8477" width="14.75" style="349" customWidth="1"/>
    <col min="8478" max="8478" width="16.75" style="349" customWidth="1"/>
    <col min="8479" max="8480" width="14.75" style="349" customWidth="1"/>
    <col min="8481" max="8481" width="16.125" style="349" customWidth="1"/>
    <col min="8482" max="8483" width="14.75" style="349" customWidth="1"/>
    <col min="8484" max="8484" width="15.75" style="349" customWidth="1"/>
    <col min="8485" max="8486" width="14.75" style="349" customWidth="1"/>
    <col min="8487" max="8487" width="16.75" style="349" customWidth="1"/>
    <col min="8488" max="8489" width="14.75" style="349" customWidth="1"/>
    <col min="8490" max="8490" width="17.75" style="349" customWidth="1"/>
    <col min="8491" max="8492" width="14.75" style="349" customWidth="1"/>
    <col min="8493" max="8493" width="16.75" style="349" customWidth="1"/>
    <col min="8494" max="8498" width="14.75" style="349" customWidth="1"/>
    <col min="8499" max="8499" width="16.625" style="349" customWidth="1"/>
    <col min="8500" max="8500" width="14.25" style="349" customWidth="1"/>
    <col min="8501" max="8501" width="15" style="349" customWidth="1"/>
    <col min="8502" max="8502" width="16.625" style="349" customWidth="1"/>
    <col min="8503" max="8504" width="14.75" style="349" customWidth="1"/>
    <col min="8505" max="8505" width="16.75" style="349" customWidth="1"/>
    <col min="8506" max="8507" width="14.75" style="349" customWidth="1"/>
    <col min="8508" max="8508" width="16.625" style="349" customWidth="1"/>
    <col min="8509" max="8509" width="18.125" style="349" customWidth="1"/>
    <col min="8510" max="8719" width="9" style="349"/>
    <col min="8720" max="8720" width="3.125" style="349" customWidth="1"/>
    <col min="8721" max="8721" width="13.375" style="349" customWidth="1"/>
    <col min="8722" max="8722" width="26.25" style="349" customWidth="1"/>
    <col min="8723" max="8724" width="17.75" style="349" customWidth="1"/>
    <col min="8725" max="8725" width="20.75" style="349" customWidth="1"/>
    <col min="8726" max="8727" width="14.75" style="349" customWidth="1"/>
    <col min="8728" max="8728" width="16.375" style="349" customWidth="1"/>
    <col min="8729" max="8730" width="14.75" style="349" customWidth="1"/>
    <col min="8731" max="8731" width="16.75" style="349" customWidth="1"/>
    <col min="8732" max="8733" width="14.75" style="349" customWidth="1"/>
    <col min="8734" max="8734" width="16.75" style="349" customWidth="1"/>
    <col min="8735" max="8736" width="14.75" style="349" customWidth="1"/>
    <col min="8737" max="8737" width="16.125" style="349" customWidth="1"/>
    <col min="8738" max="8739" width="14.75" style="349" customWidth="1"/>
    <col min="8740" max="8740" width="15.75" style="349" customWidth="1"/>
    <col min="8741" max="8742" width="14.75" style="349" customWidth="1"/>
    <col min="8743" max="8743" width="16.75" style="349" customWidth="1"/>
    <col min="8744" max="8745" width="14.75" style="349" customWidth="1"/>
    <col min="8746" max="8746" width="17.75" style="349" customWidth="1"/>
    <col min="8747" max="8748" width="14.75" style="349" customWidth="1"/>
    <col min="8749" max="8749" width="16.75" style="349" customWidth="1"/>
    <col min="8750" max="8754" width="14.75" style="349" customWidth="1"/>
    <col min="8755" max="8755" width="16.625" style="349" customWidth="1"/>
    <col min="8756" max="8756" width="14.25" style="349" customWidth="1"/>
    <col min="8757" max="8757" width="15" style="349" customWidth="1"/>
    <col min="8758" max="8758" width="16.625" style="349" customWidth="1"/>
    <col min="8759" max="8760" width="14.75" style="349" customWidth="1"/>
    <col min="8761" max="8761" width="16.75" style="349" customWidth="1"/>
    <col min="8762" max="8763" width="14.75" style="349" customWidth="1"/>
    <col min="8764" max="8764" width="16.625" style="349" customWidth="1"/>
    <col min="8765" max="8765" width="18.125" style="349" customWidth="1"/>
    <col min="8766" max="8975" width="9" style="349"/>
    <col min="8976" max="8976" width="3.125" style="349" customWidth="1"/>
    <col min="8977" max="8977" width="13.375" style="349" customWidth="1"/>
    <col min="8978" max="8978" width="26.25" style="349" customWidth="1"/>
    <col min="8979" max="8980" width="17.75" style="349" customWidth="1"/>
    <col min="8981" max="8981" width="20.75" style="349" customWidth="1"/>
    <col min="8982" max="8983" width="14.75" style="349" customWidth="1"/>
    <col min="8984" max="8984" width="16.375" style="349" customWidth="1"/>
    <col min="8985" max="8986" width="14.75" style="349" customWidth="1"/>
    <col min="8987" max="8987" width="16.75" style="349" customWidth="1"/>
    <col min="8988" max="8989" width="14.75" style="349" customWidth="1"/>
    <col min="8990" max="8990" width="16.75" style="349" customWidth="1"/>
    <col min="8991" max="8992" width="14.75" style="349" customWidth="1"/>
    <col min="8993" max="8993" width="16.125" style="349" customWidth="1"/>
    <col min="8994" max="8995" width="14.75" style="349" customWidth="1"/>
    <col min="8996" max="8996" width="15.75" style="349" customWidth="1"/>
    <col min="8997" max="8998" width="14.75" style="349" customWidth="1"/>
    <col min="8999" max="8999" width="16.75" style="349" customWidth="1"/>
    <col min="9000" max="9001" width="14.75" style="349" customWidth="1"/>
    <col min="9002" max="9002" width="17.75" style="349" customWidth="1"/>
    <col min="9003" max="9004" width="14.75" style="349" customWidth="1"/>
    <col min="9005" max="9005" width="16.75" style="349" customWidth="1"/>
    <col min="9006" max="9010" width="14.75" style="349" customWidth="1"/>
    <col min="9011" max="9011" width="16.625" style="349" customWidth="1"/>
    <col min="9012" max="9012" width="14.25" style="349" customWidth="1"/>
    <col min="9013" max="9013" width="15" style="349" customWidth="1"/>
    <col min="9014" max="9014" width="16.625" style="349" customWidth="1"/>
    <col min="9015" max="9016" width="14.75" style="349" customWidth="1"/>
    <col min="9017" max="9017" width="16.75" style="349" customWidth="1"/>
    <col min="9018" max="9019" width="14.75" style="349" customWidth="1"/>
    <col min="9020" max="9020" width="16.625" style="349" customWidth="1"/>
    <col min="9021" max="9021" width="18.125" style="349" customWidth="1"/>
    <col min="9022" max="9231" width="9" style="349"/>
    <col min="9232" max="9232" width="3.125" style="349" customWidth="1"/>
    <col min="9233" max="9233" width="13.375" style="349" customWidth="1"/>
    <col min="9234" max="9234" width="26.25" style="349" customWidth="1"/>
    <col min="9235" max="9236" width="17.75" style="349" customWidth="1"/>
    <col min="9237" max="9237" width="20.75" style="349" customWidth="1"/>
    <col min="9238" max="9239" width="14.75" style="349" customWidth="1"/>
    <col min="9240" max="9240" width="16.375" style="349" customWidth="1"/>
    <col min="9241" max="9242" width="14.75" style="349" customWidth="1"/>
    <col min="9243" max="9243" width="16.75" style="349" customWidth="1"/>
    <col min="9244" max="9245" width="14.75" style="349" customWidth="1"/>
    <col min="9246" max="9246" width="16.75" style="349" customWidth="1"/>
    <col min="9247" max="9248" width="14.75" style="349" customWidth="1"/>
    <col min="9249" max="9249" width="16.125" style="349" customWidth="1"/>
    <col min="9250" max="9251" width="14.75" style="349" customWidth="1"/>
    <col min="9252" max="9252" width="15.75" style="349" customWidth="1"/>
    <col min="9253" max="9254" width="14.75" style="349" customWidth="1"/>
    <col min="9255" max="9255" width="16.75" style="349" customWidth="1"/>
    <col min="9256" max="9257" width="14.75" style="349" customWidth="1"/>
    <col min="9258" max="9258" width="17.75" style="349" customWidth="1"/>
    <col min="9259" max="9260" width="14.75" style="349" customWidth="1"/>
    <col min="9261" max="9261" width="16.75" style="349" customWidth="1"/>
    <col min="9262" max="9266" width="14.75" style="349" customWidth="1"/>
    <col min="9267" max="9267" width="16.625" style="349" customWidth="1"/>
    <col min="9268" max="9268" width="14.25" style="349" customWidth="1"/>
    <col min="9269" max="9269" width="15" style="349" customWidth="1"/>
    <col min="9270" max="9270" width="16.625" style="349" customWidth="1"/>
    <col min="9271" max="9272" width="14.75" style="349" customWidth="1"/>
    <col min="9273" max="9273" width="16.75" style="349" customWidth="1"/>
    <col min="9274" max="9275" width="14.75" style="349" customWidth="1"/>
    <col min="9276" max="9276" width="16.625" style="349" customWidth="1"/>
    <col min="9277" max="9277" width="18.125" style="349" customWidth="1"/>
    <col min="9278" max="9487" width="9" style="349"/>
    <col min="9488" max="9488" width="3.125" style="349" customWidth="1"/>
    <col min="9489" max="9489" width="13.375" style="349" customWidth="1"/>
    <col min="9490" max="9490" width="26.25" style="349" customWidth="1"/>
    <col min="9491" max="9492" width="17.75" style="349" customWidth="1"/>
    <col min="9493" max="9493" width="20.75" style="349" customWidth="1"/>
    <col min="9494" max="9495" width="14.75" style="349" customWidth="1"/>
    <col min="9496" max="9496" width="16.375" style="349" customWidth="1"/>
    <col min="9497" max="9498" width="14.75" style="349" customWidth="1"/>
    <col min="9499" max="9499" width="16.75" style="349" customWidth="1"/>
    <col min="9500" max="9501" width="14.75" style="349" customWidth="1"/>
    <col min="9502" max="9502" width="16.75" style="349" customWidth="1"/>
    <col min="9503" max="9504" width="14.75" style="349" customWidth="1"/>
    <col min="9505" max="9505" width="16.125" style="349" customWidth="1"/>
    <col min="9506" max="9507" width="14.75" style="349" customWidth="1"/>
    <col min="9508" max="9508" width="15.75" style="349" customWidth="1"/>
    <col min="9509" max="9510" width="14.75" style="349" customWidth="1"/>
    <col min="9511" max="9511" width="16.75" style="349" customWidth="1"/>
    <col min="9512" max="9513" width="14.75" style="349" customWidth="1"/>
    <col min="9514" max="9514" width="17.75" style="349" customWidth="1"/>
    <col min="9515" max="9516" width="14.75" style="349" customWidth="1"/>
    <col min="9517" max="9517" width="16.75" style="349" customWidth="1"/>
    <col min="9518" max="9522" width="14.75" style="349" customWidth="1"/>
    <col min="9523" max="9523" width="16.625" style="349" customWidth="1"/>
    <col min="9524" max="9524" width="14.25" style="349" customWidth="1"/>
    <col min="9525" max="9525" width="15" style="349" customWidth="1"/>
    <col min="9526" max="9526" width="16.625" style="349" customWidth="1"/>
    <col min="9527" max="9528" width="14.75" style="349" customWidth="1"/>
    <col min="9529" max="9529" width="16.75" style="349" customWidth="1"/>
    <col min="9530" max="9531" width="14.75" style="349" customWidth="1"/>
    <col min="9532" max="9532" width="16.625" style="349" customWidth="1"/>
    <col min="9533" max="9533" width="18.125" style="349" customWidth="1"/>
    <col min="9534" max="9743" width="9" style="349"/>
    <col min="9744" max="9744" width="3.125" style="349" customWidth="1"/>
    <col min="9745" max="9745" width="13.375" style="349" customWidth="1"/>
    <col min="9746" max="9746" width="26.25" style="349" customWidth="1"/>
    <col min="9747" max="9748" width="17.75" style="349" customWidth="1"/>
    <col min="9749" max="9749" width="20.75" style="349" customWidth="1"/>
    <col min="9750" max="9751" width="14.75" style="349" customWidth="1"/>
    <col min="9752" max="9752" width="16.375" style="349" customWidth="1"/>
    <col min="9753" max="9754" width="14.75" style="349" customWidth="1"/>
    <col min="9755" max="9755" width="16.75" style="349" customWidth="1"/>
    <col min="9756" max="9757" width="14.75" style="349" customWidth="1"/>
    <col min="9758" max="9758" width="16.75" style="349" customWidth="1"/>
    <col min="9759" max="9760" width="14.75" style="349" customWidth="1"/>
    <col min="9761" max="9761" width="16.125" style="349" customWidth="1"/>
    <col min="9762" max="9763" width="14.75" style="349" customWidth="1"/>
    <col min="9764" max="9764" width="15.75" style="349" customWidth="1"/>
    <col min="9765" max="9766" width="14.75" style="349" customWidth="1"/>
    <col min="9767" max="9767" width="16.75" style="349" customWidth="1"/>
    <col min="9768" max="9769" width="14.75" style="349" customWidth="1"/>
    <col min="9770" max="9770" width="17.75" style="349" customWidth="1"/>
    <col min="9771" max="9772" width="14.75" style="349" customWidth="1"/>
    <col min="9773" max="9773" width="16.75" style="349" customWidth="1"/>
    <col min="9774" max="9778" width="14.75" style="349" customWidth="1"/>
    <col min="9779" max="9779" width="16.625" style="349" customWidth="1"/>
    <col min="9780" max="9780" width="14.25" style="349" customWidth="1"/>
    <col min="9781" max="9781" width="15" style="349" customWidth="1"/>
    <col min="9782" max="9782" width="16.625" style="349" customWidth="1"/>
    <col min="9783" max="9784" width="14.75" style="349" customWidth="1"/>
    <col min="9785" max="9785" width="16.75" style="349" customWidth="1"/>
    <col min="9786" max="9787" width="14.75" style="349" customWidth="1"/>
    <col min="9788" max="9788" width="16.625" style="349" customWidth="1"/>
    <col min="9789" max="9789" width="18.125" style="349" customWidth="1"/>
    <col min="9790" max="9999" width="9" style="349"/>
    <col min="10000" max="10000" width="3.125" style="349" customWidth="1"/>
    <col min="10001" max="10001" width="13.375" style="349" customWidth="1"/>
    <col min="10002" max="10002" width="26.25" style="349" customWidth="1"/>
    <col min="10003" max="10004" width="17.75" style="349" customWidth="1"/>
    <col min="10005" max="10005" width="20.75" style="349" customWidth="1"/>
    <col min="10006" max="10007" width="14.75" style="349" customWidth="1"/>
    <col min="10008" max="10008" width="16.375" style="349" customWidth="1"/>
    <col min="10009" max="10010" width="14.75" style="349" customWidth="1"/>
    <col min="10011" max="10011" width="16.75" style="349" customWidth="1"/>
    <col min="10012" max="10013" width="14.75" style="349" customWidth="1"/>
    <col min="10014" max="10014" width="16.75" style="349" customWidth="1"/>
    <col min="10015" max="10016" width="14.75" style="349" customWidth="1"/>
    <col min="10017" max="10017" width="16.125" style="349" customWidth="1"/>
    <col min="10018" max="10019" width="14.75" style="349" customWidth="1"/>
    <col min="10020" max="10020" width="15.75" style="349" customWidth="1"/>
    <col min="10021" max="10022" width="14.75" style="349" customWidth="1"/>
    <col min="10023" max="10023" width="16.75" style="349" customWidth="1"/>
    <col min="10024" max="10025" width="14.75" style="349" customWidth="1"/>
    <col min="10026" max="10026" width="17.75" style="349" customWidth="1"/>
    <col min="10027" max="10028" width="14.75" style="349" customWidth="1"/>
    <col min="10029" max="10029" width="16.75" style="349" customWidth="1"/>
    <col min="10030" max="10034" width="14.75" style="349" customWidth="1"/>
    <col min="10035" max="10035" width="16.625" style="349" customWidth="1"/>
    <col min="10036" max="10036" width="14.25" style="349" customWidth="1"/>
    <col min="10037" max="10037" width="15" style="349" customWidth="1"/>
    <col min="10038" max="10038" width="16.625" style="349" customWidth="1"/>
    <col min="10039" max="10040" width="14.75" style="349" customWidth="1"/>
    <col min="10041" max="10041" width="16.75" style="349" customWidth="1"/>
    <col min="10042" max="10043" width="14.75" style="349" customWidth="1"/>
    <col min="10044" max="10044" width="16.625" style="349" customWidth="1"/>
    <col min="10045" max="10045" width="18.125" style="349" customWidth="1"/>
    <col min="10046" max="10255" width="9" style="349"/>
    <col min="10256" max="10256" width="3.125" style="349" customWidth="1"/>
    <col min="10257" max="10257" width="13.375" style="349" customWidth="1"/>
    <col min="10258" max="10258" width="26.25" style="349" customWidth="1"/>
    <col min="10259" max="10260" width="17.75" style="349" customWidth="1"/>
    <col min="10261" max="10261" width="20.75" style="349" customWidth="1"/>
    <col min="10262" max="10263" width="14.75" style="349" customWidth="1"/>
    <col min="10264" max="10264" width="16.375" style="349" customWidth="1"/>
    <col min="10265" max="10266" width="14.75" style="349" customWidth="1"/>
    <col min="10267" max="10267" width="16.75" style="349" customWidth="1"/>
    <col min="10268" max="10269" width="14.75" style="349" customWidth="1"/>
    <col min="10270" max="10270" width="16.75" style="349" customWidth="1"/>
    <col min="10271" max="10272" width="14.75" style="349" customWidth="1"/>
    <col min="10273" max="10273" width="16.125" style="349" customWidth="1"/>
    <col min="10274" max="10275" width="14.75" style="349" customWidth="1"/>
    <col min="10276" max="10276" width="15.75" style="349" customWidth="1"/>
    <col min="10277" max="10278" width="14.75" style="349" customWidth="1"/>
    <col min="10279" max="10279" width="16.75" style="349" customWidth="1"/>
    <col min="10280" max="10281" width="14.75" style="349" customWidth="1"/>
    <col min="10282" max="10282" width="17.75" style="349" customWidth="1"/>
    <col min="10283" max="10284" width="14.75" style="349" customWidth="1"/>
    <col min="10285" max="10285" width="16.75" style="349" customWidth="1"/>
    <col min="10286" max="10290" width="14.75" style="349" customWidth="1"/>
    <col min="10291" max="10291" width="16.625" style="349" customWidth="1"/>
    <col min="10292" max="10292" width="14.25" style="349" customWidth="1"/>
    <col min="10293" max="10293" width="15" style="349" customWidth="1"/>
    <col min="10294" max="10294" width="16.625" style="349" customWidth="1"/>
    <col min="10295" max="10296" width="14.75" style="349" customWidth="1"/>
    <col min="10297" max="10297" width="16.75" style="349" customWidth="1"/>
    <col min="10298" max="10299" width="14.75" style="349" customWidth="1"/>
    <col min="10300" max="10300" width="16.625" style="349" customWidth="1"/>
    <col min="10301" max="10301" width="18.125" style="349" customWidth="1"/>
    <col min="10302" max="10511" width="9" style="349"/>
    <col min="10512" max="10512" width="3.125" style="349" customWidth="1"/>
    <col min="10513" max="10513" width="13.375" style="349" customWidth="1"/>
    <col min="10514" max="10514" width="26.25" style="349" customWidth="1"/>
    <col min="10515" max="10516" width="17.75" style="349" customWidth="1"/>
    <col min="10517" max="10517" width="20.75" style="349" customWidth="1"/>
    <col min="10518" max="10519" width="14.75" style="349" customWidth="1"/>
    <col min="10520" max="10520" width="16.375" style="349" customWidth="1"/>
    <col min="10521" max="10522" width="14.75" style="349" customWidth="1"/>
    <col min="10523" max="10523" width="16.75" style="349" customWidth="1"/>
    <col min="10524" max="10525" width="14.75" style="349" customWidth="1"/>
    <col min="10526" max="10526" width="16.75" style="349" customWidth="1"/>
    <col min="10527" max="10528" width="14.75" style="349" customWidth="1"/>
    <col min="10529" max="10529" width="16.125" style="349" customWidth="1"/>
    <col min="10530" max="10531" width="14.75" style="349" customWidth="1"/>
    <col min="10532" max="10532" width="15.75" style="349" customWidth="1"/>
    <col min="10533" max="10534" width="14.75" style="349" customWidth="1"/>
    <col min="10535" max="10535" width="16.75" style="349" customWidth="1"/>
    <col min="10536" max="10537" width="14.75" style="349" customWidth="1"/>
    <col min="10538" max="10538" width="17.75" style="349" customWidth="1"/>
    <col min="10539" max="10540" width="14.75" style="349" customWidth="1"/>
    <col min="10541" max="10541" width="16.75" style="349" customWidth="1"/>
    <col min="10542" max="10546" width="14.75" style="349" customWidth="1"/>
    <col min="10547" max="10547" width="16.625" style="349" customWidth="1"/>
    <col min="10548" max="10548" width="14.25" style="349" customWidth="1"/>
    <col min="10549" max="10549" width="15" style="349" customWidth="1"/>
    <col min="10550" max="10550" width="16.625" style="349" customWidth="1"/>
    <col min="10551" max="10552" width="14.75" style="349" customWidth="1"/>
    <col min="10553" max="10553" width="16.75" style="349" customWidth="1"/>
    <col min="10554" max="10555" width="14.75" style="349" customWidth="1"/>
    <col min="10556" max="10556" width="16.625" style="349" customWidth="1"/>
    <col min="10557" max="10557" width="18.125" style="349" customWidth="1"/>
    <col min="10558" max="10767" width="9" style="349"/>
    <col min="10768" max="10768" width="3.125" style="349" customWidth="1"/>
    <col min="10769" max="10769" width="13.375" style="349" customWidth="1"/>
    <col min="10770" max="10770" width="26.25" style="349" customWidth="1"/>
    <col min="10771" max="10772" width="17.75" style="349" customWidth="1"/>
    <col min="10773" max="10773" width="20.75" style="349" customWidth="1"/>
    <col min="10774" max="10775" width="14.75" style="349" customWidth="1"/>
    <col min="10776" max="10776" width="16.375" style="349" customWidth="1"/>
    <col min="10777" max="10778" width="14.75" style="349" customWidth="1"/>
    <col min="10779" max="10779" width="16.75" style="349" customWidth="1"/>
    <col min="10780" max="10781" width="14.75" style="349" customWidth="1"/>
    <col min="10782" max="10782" width="16.75" style="349" customWidth="1"/>
    <col min="10783" max="10784" width="14.75" style="349" customWidth="1"/>
    <col min="10785" max="10785" width="16.125" style="349" customWidth="1"/>
    <col min="10786" max="10787" width="14.75" style="349" customWidth="1"/>
    <col min="10788" max="10788" width="15.75" style="349" customWidth="1"/>
    <col min="10789" max="10790" width="14.75" style="349" customWidth="1"/>
    <col min="10791" max="10791" width="16.75" style="349" customWidth="1"/>
    <col min="10792" max="10793" width="14.75" style="349" customWidth="1"/>
    <col min="10794" max="10794" width="17.75" style="349" customWidth="1"/>
    <col min="10795" max="10796" width="14.75" style="349" customWidth="1"/>
    <col min="10797" max="10797" width="16.75" style="349" customWidth="1"/>
    <col min="10798" max="10802" width="14.75" style="349" customWidth="1"/>
    <col min="10803" max="10803" width="16.625" style="349" customWidth="1"/>
    <col min="10804" max="10804" width="14.25" style="349" customWidth="1"/>
    <col min="10805" max="10805" width="15" style="349" customWidth="1"/>
    <col min="10806" max="10806" width="16.625" style="349" customWidth="1"/>
    <col min="10807" max="10808" width="14.75" style="349" customWidth="1"/>
    <col min="10809" max="10809" width="16.75" style="349" customWidth="1"/>
    <col min="10810" max="10811" width="14.75" style="349" customWidth="1"/>
    <col min="10812" max="10812" width="16.625" style="349" customWidth="1"/>
    <col min="10813" max="10813" width="18.125" style="349" customWidth="1"/>
    <col min="10814" max="11023" width="9" style="349"/>
    <col min="11024" max="11024" width="3.125" style="349" customWidth="1"/>
    <col min="11025" max="11025" width="13.375" style="349" customWidth="1"/>
    <col min="11026" max="11026" width="26.25" style="349" customWidth="1"/>
    <col min="11027" max="11028" width="17.75" style="349" customWidth="1"/>
    <col min="11029" max="11029" width="20.75" style="349" customWidth="1"/>
    <col min="11030" max="11031" width="14.75" style="349" customWidth="1"/>
    <col min="11032" max="11032" width="16.375" style="349" customWidth="1"/>
    <col min="11033" max="11034" width="14.75" style="349" customWidth="1"/>
    <col min="11035" max="11035" width="16.75" style="349" customWidth="1"/>
    <col min="11036" max="11037" width="14.75" style="349" customWidth="1"/>
    <col min="11038" max="11038" width="16.75" style="349" customWidth="1"/>
    <col min="11039" max="11040" width="14.75" style="349" customWidth="1"/>
    <col min="11041" max="11041" width="16.125" style="349" customWidth="1"/>
    <col min="11042" max="11043" width="14.75" style="349" customWidth="1"/>
    <col min="11044" max="11044" width="15.75" style="349" customWidth="1"/>
    <col min="11045" max="11046" width="14.75" style="349" customWidth="1"/>
    <col min="11047" max="11047" width="16.75" style="349" customWidth="1"/>
    <col min="11048" max="11049" width="14.75" style="349" customWidth="1"/>
    <col min="11050" max="11050" width="17.75" style="349" customWidth="1"/>
    <col min="11051" max="11052" width="14.75" style="349" customWidth="1"/>
    <col min="11053" max="11053" width="16.75" style="349" customWidth="1"/>
    <col min="11054" max="11058" width="14.75" style="349" customWidth="1"/>
    <col min="11059" max="11059" width="16.625" style="349" customWidth="1"/>
    <col min="11060" max="11060" width="14.25" style="349" customWidth="1"/>
    <col min="11061" max="11061" width="15" style="349" customWidth="1"/>
    <col min="11062" max="11062" width="16.625" style="349" customWidth="1"/>
    <col min="11063" max="11064" width="14.75" style="349" customWidth="1"/>
    <col min="11065" max="11065" width="16.75" style="349" customWidth="1"/>
    <col min="11066" max="11067" width="14.75" style="349" customWidth="1"/>
    <col min="11068" max="11068" width="16.625" style="349" customWidth="1"/>
    <col min="11069" max="11069" width="18.125" style="349" customWidth="1"/>
    <col min="11070" max="11279" width="9" style="349"/>
    <col min="11280" max="11280" width="3.125" style="349" customWidth="1"/>
    <col min="11281" max="11281" width="13.375" style="349" customWidth="1"/>
    <col min="11282" max="11282" width="26.25" style="349" customWidth="1"/>
    <col min="11283" max="11284" width="17.75" style="349" customWidth="1"/>
    <col min="11285" max="11285" width="20.75" style="349" customWidth="1"/>
    <col min="11286" max="11287" width="14.75" style="349" customWidth="1"/>
    <col min="11288" max="11288" width="16.375" style="349" customWidth="1"/>
    <col min="11289" max="11290" width="14.75" style="349" customWidth="1"/>
    <col min="11291" max="11291" width="16.75" style="349" customWidth="1"/>
    <col min="11292" max="11293" width="14.75" style="349" customWidth="1"/>
    <col min="11294" max="11294" width="16.75" style="349" customWidth="1"/>
    <col min="11295" max="11296" width="14.75" style="349" customWidth="1"/>
    <col min="11297" max="11297" width="16.125" style="349" customWidth="1"/>
    <col min="11298" max="11299" width="14.75" style="349" customWidth="1"/>
    <col min="11300" max="11300" width="15.75" style="349" customWidth="1"/>
    <col min="11301" max="11302" width="14.75" style="349" customWidth="1"/>
    <col min="11303" max="11303" width="16.75" style="349" customWidth="1"/>
    <col min="11304" max="11305" width="14.75" style="349" customWidth="1"/>
    <col min="11306" max="11306" width="17.75" style="349" customWidth="1"/>
    <col min="11307" max="11308" width="14.75" style="349" customWidth="1"/>
    <col min="11309" max="11309" width="16.75" style="349" customWidth="1"/>
    <col min="11310" max="11314" width="14.75" style="349" customWidth="1"/>
    <col min="11315" max="11315" width="16.625" style="349" customWidth="1"/>
    <col min="11316" max="11316" width="14.25" style="349" customWidth="1"/>
    <col min="11317" max="11317" width="15" style="349" customWidth="1"/>
    <col min="11318" max="11318" width="16.625" style="349" customWidth="1"/>
    <col min="11319" max="11320" width="14.75" style="349" customWidth="1"/>
    <col min="11321" max="11321" width="16.75" style="349" customWidth="1"/>
    <col min="11322" max="11323" width="14.75" style="349" customWidth="1"/>
    <col min="11324" max="11324" width="16.625" style="349" customWidth="1"/>
    <col min="11325" max="11325" width="18.125" style="349" customWidth="1"/>
    <col min="11326" max="11535" width="9" style="349"/>
    <col min="11536" max="11536" width="3.125" style="349" customWidth="1"/>
    <col min="11537" max="11537" width="13.375" style="349" customWidth="1"/>
    <col min="11538" max="11538" width="26.25" style="349" customWidth="1"/>
    <col min="11539" max="11540" width="17.75" style="349" customWidth="1"/>
    <col min="11541" max="11541" width="20.75" style="349" customWidth="1"/>
    <col min="11542" max="11543" width="14.75" style="349" customWidth="1"/>
    <col min="11544" max="11544" width="16.375" style="349" customWidth="1"/>
    <col min="11545" max="11546" width="14.75" style="349" customWidth="1"/>
    <col min="11547" max="11547" width="16.75" style="349" customWidth="1"/>
    <col min="11548" max="11549" width="14.75" style="349" customWidth="1"/>
    <col min="11550" max="11550" width="16.75" style="349" customWidth="1"/>
    <col min="11551" max="11552" width="14.75" style="349" customWidth="1"/>
    <col min="11553" max="11553" width="16.125" style="349" customWidth="1"/>
    <col min="11554" max="11555" width="14.75" style="349" customWidth="1"/>
    <col min="11556" max="11556" width="15.75" style="349" customWidth="1"/>
    <col min="11557" max="11558" width="14.75" style="349" customWidth="1"/>
    <col min="11559" max="11559" width="16.75" style="349" customWidth="1"/>
    <col min="11560" max="11561" width="14.75" style="349" customWidth="1"/>
    <col min="11562" max="11562" width="17.75" style="349" customWidth="1"/>
    <col min="11563" max="11564" width="14.75" style="349" customWidth="1"/>
    <col min="11565" max="11565" width="16.75" style="349" customWidth="1"/>
    <col min="11566" max="11570" width="14.75" style="349" customWidth="1"/>
    <col min="11571" max="11571" width="16.625" style="349" customWidth="1"/>
    <col min="11572" max="11572" width="14.25" style="349" customWidth="1"/>
    <col min="11573" max="11573" width="15" style="349" customWidth="1"/>
    <col min="11574" max="11574" width="16.625" style="349" customWidth="1"/>
    <col min="11575" max="11576" width="14.75" style="349" customWidth="1"/>
    <col min="11577" max="11577" width="16.75" style="349" customWidth="1"/>
    <col min="11578" max="11579" width="14.75" style="349" customWidth="1"/>
    <col min="11580" max="11580" width="16.625" style="349" customWidth="1"/>
    <col min="11581" max="11581" width="18.125" style="349" customWidth="1"/>
    <col min="11582" max="11791" width="9" style="349"/>
    <col min="11792" max="11792" width="3.125" style="349" customWidth="1"/>
    <col min="11793" max="11793" width="13.375" style="349" customWidth="1"/>
    <col min="11794" max="11794" width="26.25" style="349" customWidth="1"/>
    <col min="11795" max="11796" width="17.75" style="349" customWidth="1"/>
    <col min="11797" max="11797" width="20.75" style="349" customWidth="1"/>
    <col min="11798" max="11799" width="14.75" style="349" customWidth="1"/>
    <col min="11800" max="11800" width="16.375" style="349" customWidth="1"/>
    <col min="11801" max="11802" width="14.75" style="349" customWidth="1"/>
    <col min="11803" max="11803" width="16.75" style="349" customWidth="1"/>
    <col min="11804" max="11805" width="14.75" style="349" customWidth="1"/>
    <col min="11806" max="11806" width="16.75" style="349" customWidth="1"/>
    <col min="11807" max="11808" width="14.75" style="349" customWidth="1"/>
    <col min="11809" max="11809" width="16.125" style="349" customWidth="1"/>
    <col min="11810" max="11811" width="14.75" style="349" customWidth="1"/>
    <col min="11812" max="11812" width="15.75" style="349" customWidth="1"/>
    <col min="11813" max="11814" width="14.75" style="349" customWidth="1"/>
    <col min="11815" max="11815" width="16.75" style="349" customWidth="1"/>
    <col min="11816" max="11817" width="14.75" style="349" customWidth="1"/>
    <col min="11818" max="11818" width="17.75" style="349" customWidth="1"/>
    <col min="11819" max="11820" width="14.75" style="349" customWidth="1"/>
    <col min="11821" max="11821" width="16.75" style="349" customWidth="1"/>
    <col min="11822" max="11826" width="14.75" style="349" customWidth="1"/>
    <col min="11827" max="11827" width="16.625" style="349" customWidth="1"/>
    <col min="11828" max="11828" width="14.25" style="349" customWidth="1"/>
    <col min="11829" max="11829" width="15" style="349" customWidth="1"/>
    <col min="11830" max="11830" width="16.625" style="349" customWidth="1"/>
    <col min="11831" max="11832" width="14.75" style="349" customWidth="1"/>
    <col min="11833" max="11833" width="16.75" style="349" customWidth="1"/>
    <col min="11834" max="11835" width="14.75" style="349" customWidth="1"/>
    <col min="11836" max="11836" width="16.625" style="349" customWidth="1"/>
    <col min="11837" max="11837" width="18.125" style="349" customWidth="1"/>
    <col min="11838" max="12047" width="9" style="349"/>
    <col min="12048" max="12048" width="3.125" style="349" customWidth="1"/>
    <col min="12049" max="12049" width="13.375" style="349" customWidth="1"/>
    <col min="12050" max="12050" width="26.25" style="349" customWidth="1"/>
    <col min="12051" max="12052" width="17.75" style="349" customWidth="1"/>
    <col min="12053" max="12053" width="20.75" style="349" customWidth="1"/>
    <col min="12054" max="12055" width="14.75" style="349" customWidth="1"/>
    <col min="12056" max="12056" width="16.375" style="349" customWidth="1"/>
    <col min="12057" max="12058" width="14.75" style="349" customWidth="1"/>
    <col min="12059" max="12059" width="16.75" style="349" customWidth="1"/>
    <col min="12060" max="12061" width="14.75" style="349" customWidth="1"/>
    <col min="12062" max="12062" width="16.75" style="349" customWidth="1"/>
    <col min="12063" max="12064" width="14.75" style="349" customWidth="1"/>
    <col min="12065" max="12065" width="16.125" style="349" customWidth="1"/>
    <col min="12066" max="12067" width="14.75" style="349" customWidth="1"/>
    <col min="12068" max="12068" width="15.75" style="349" customWidth="1"/>
    <col min="12069" max="12070" width="14.75" style="349" customWidth="1"/>
    <col min="12071" max="12071" width="16.75" style="349" customWidth="1"/>
    <col min="12072" max="12073" width="14.75" style="349" customWidth="1"/>
    <col min="12074" max="12074" width="17.75" style="349" customWidth="1"/>
    <col min="12075" max="12076" width="14.75" style="349" customWidth="1"/>
    <col min="12077" max="12077" width="16.75" style="349" customWidth="1"/>
    <col min="12078" max="12082" width="14.75" style="349" customWidth="1"/>
    <col min="12083" max="12083" width="16.625" style="349" customWidth="1"/>
    <col min="12084" max="12084" width="14.25" style="349" customWidth="1"/>
    <col min="12085" max="12085" width="15" style="349" customWidth="1"/>
    <col min="12086" max="12086" width="16.625" style="349" customWidth="1"/>
    <col min="12087" max="12088" width="14.75" style="349" customWidth="1"/>
    <col min="12089" max="12089" width="16.75" style="349" customWidth="1"/>
    <col min="12090" max="12091" width="14.75" style="349" customWidth="1"/>
    <col min="12092" max="12092" width="16.625" style="349" customWidth="1"/>
    <col min="12093" max="12093" width="18.125" style="349" customWidth="1"/>
    <col min="12094" max="12303" width="9" style="349"/>
    <col min="12304" max="12304" width="3.125" style="349" customWidth="1"/>
    <col min="12305" max="12305" width="13.375" style="349" customWidth="1"/>
    <col min="12306" max="12306" width="26.25" style="349" customWidth="1"/>
    <col min="12307" max="12308" width="17.75" style="349" customWidth="1"/>
    <col min="12309" max="12309" width="20.75" style="349" customWidth="1"/>
    <col min="12310" max="12311" width="14.75" style="349" customWidth="1"/>
    <col min="12312" max="12312" width="16.375" style="349" customWidth="1"/>
    <col min="12313" max="12314" width="14.75" style="349" customWidth="1"/>
    <col min="12315" max="12315" width="16.75" style="349" customWidth="1"/>
    <col min="12316" max="12317" width="14.75" style="349" customWidth="1"/>
    <col min="12318" max="12318" width="16.75" style="349" customWidth="1"/>
    <col min="12319" max="12320" width="14.75" style="349" customWidth="1"/>
    <col min="12321" max="12321" width="16.125" style="349" customWidth="1"/>
    <col min="12322" max="12323" width="14.75" style="349" customWidth="1"/>
    <col min="12324" max="12324" width="15.75" style="349" customWidth="1"/>
    <col min="12325" max="12326" width="14.75" style="349" customWidth="1"/>
    <col min="12327" max="12327" width="16.75" style="349" customWidth="1"/>
    <col min="12328" max="12329" width="14.75" style="349" customWidth="1"/>
    <col min="12330" max="12330" width="17.75" style="349" customWidth="1"/>
    <col min="12331" max="12332" width="14.75" style="349" customWidth="1"/>
    <col min="12333" max="12333" width="16.75" style="349" customWidth="1"/>
    <col min="12334" max="12338" width="14.75" style="349" customWidth="1"/>
    <col min="12339" max="12339" width="16.625" style="349" customWidth="1"/>
    <col min="12340" max="12340" width="14.25" style="349" customWidth="1"/>
    <col min="12341" max="12341" width="15" style="349" customWidth="1"/>
    <col min="12342" max="12342" width="16.625" style="349" customWidth="1"/>
    <col min="12343" max="12344" width="14.75" style="349" customWidth="1"/>
    <col min="12345" max="12345" width="16.75" style="349" customWidth="1"/>
    <col min="12346" max="12347" width="14.75" style="349" customWidth="1"/>
    <col min="12348" max="12348" width="16.625" style="349" customWidth="1"/>
    <col min="12349" max="12349" width="18.125" style="349" customWidth="1"/>
    <col min="12350" max="12559" width="9" style="349"/>
    <col min="12560" max="12560" width="3.125" style="349" customWidth="1"/>
    <col min="12561" max="12561" width="13.375" style="349" customWidth="1"/>
    <col min="12562" max="12562" width="26.25" style="349" customWidth="1"/>
    <col min="12563" max="12564" width="17.75" style="349" customWidth="1"/>
    <col min="12565" max="12565" width="20.75" style="349" customWidth="1"/>
    <col min="12566" max="12567" width="14.75" style="349" customWidth="1"/>
    <col min="12568" max="12568" width="16.375" style="349" customWidth="1"/>
    <col min="12569" max="12570" width="14.75" style="349" customWidth="1"/>
    <col min="12571" max="12571" width="16.75" style="349" customWidth="1"/>
    <col min="12572" max="12573" width="14.75" style="349" customWidth="1"/>
    <col min="12574" max="12574" width="16.75" style="349" customWidth="1"/>
    <col min="12575" max="12576" width="14.75" style="349" customWidth="1"/>
    <col min="12577" max="12577" width="16.125" style="349" customWidth="1"/>
    <col min="12578" max="12579" width="14.75" style="349" customWidth="1"/>
    <col min="12580" max="12580" width="15.75" style="349" customWidth="1"/>
    <col min="12581" max="12582" width="14.75" style="349" customWidth="1"/>
    <col min="12583" max="12583" width="16.75" style="349" customWidth="1"/>
    <col min="12584" max="12585" width="14.75" style="349" customWidth="1"/>
    <col min="12586" max="12586" width="17.75" style="349" customWidth="1"/>
    <col min="12587" max="12588" width="14.75" style="349" customWidth="1"/>
    <col min="12589" max="12589" width="16.75" style="349" customWidth="1"/>
    <col min="12590" max="12594" width="14.75" style="349" customWidth="1"/>
    <col min="12595" max="12595" width="16.625" style="349" customWidth="1"/>
    <col min="12596" max="12596" width="14.25" style="349" customWidth="1"/>
    <col min="12597" max="12597" width="15" style="349" customWidth="1"/>
    <col min="12598" max="12598" width="16.625" style="349" customWidth="1"/>
    <col min="12599" max="12600" width="14.75" style="349" customWidth="1"/>
    <col min="12601" max="12601" width="16.75" style="349" customWidth="1"/>
    <col min="12602" max="12603" width="14.75" style="349" customWidth="1"/>
    <col min="12604" max="12604" width="16.625" style="349" customWidth="1"/>
    <col min="12605" max="12605" width="18.125" style="349" customWidth="1"/>
    <col min="12606" max="12815" width="9" style="349"/>
    <col min="12816" max="12816" width="3.125" style="349" customWidth="1"/>
    <col min="12817" max="12817" width="13.375" style="349" customWidth="1"/>
    <col min="12818" max="12818" width="26.25" style="349" customWidth="1"/>
    <col min="12819" max="12820" width="17.75" style="349" customWidth="1"/>
    <col min="12821" max="12821" width="20.75" style="349" customWidth="1"/>
    <col min="12822" max="12823" width="14.75" style="349" customWidth="1"/>
    <col min="12824" max="12824" width="16.375" style="349" customWidth="1"/>
    <col min="12825" max="12826" width="14.75" style="349" customWidth="1"/>
    <col min="12827" max="12827" width="16.75" style="349" customWidth="1"/>
    <col min="12828" max="12829" width="14.75" style="349" customWidth="1"/>
    <col min="12830" max="12830" width="16.75" style="349" customWidth="1"/>
    <col min="12831" max="12832" width="14.75" style="349" customWidth="1"/>
    <col min="12833" max="12833" width="16.125" style="349" customWidth="1"/>
    <col min="12834" max="12835" width="14.75" style="349" customWidth="1"/>
    <col min="12836" max="12836" width="15.75" style="349" customWidth="1"/>
    <col min="12837" max="12838" width="14.75" style="349" customWidth="1"/>
    <col min="12839" max="12839" width="16.75" style="349" customWidth="1"/>
    <col min="12840" max="12841" width="14.75" style="349" customWidth="1"/>
    <col min="12842" max="12842" width="17.75" style="349" customWidth="1"/>
    <col min="12843" max="12844" width="14.75" style="349" customWidth="1"/>
    <col min="12845" max="12845" width="16.75" style="349" customWidth="1"/>
    <col min="12846" max="12850" width="14.75" style="349" customWidth="1"/>
    <col min="12851" max="12851" width="16.625" style="349" customWidth="1"/>
    <col min="12852" max="12852" width="14.25" style="349" customWidth="1"/>
    <col min="12853" max="12853" width="15" style="349" customWidth="1"/>
    <col min="12854" max="12854" width="16.625" style="349" customWidth="1"/>
    <col min="12855" max="12856" width="14.75" style="349" customWidth="1"/>
    <col min="12857" max="12857" width="16.75" style="349" customWidth="1"/>
    <col min="12858" max="12859" width="14.75" style="349" customWidth="1"/>
    <col min="12860" max="12860" width="16.625" style="349" customWidth="1"/>
    <col min="12861" max="12861" width="18.125" style="349" customWidth="1"/>
    <col min="12862" max="13071" width="9" style="349"/>
    <col min="13072" max="13072" width="3.125" style="349" customWidth="1"/>
    <col min="13073" max="13073" width="13.375" style="349" customWidth="1"/>
    <col min="13074" max="13074" width="26.25" style="349" customWidth="1"/>
    <col min="13075" max="13076" width="17.75" style="349" customWidth="1"/>
    <col min="13077" max="13077" width="20.75" style="349" customWidth="1"/>
    <col min="13078" max="13079" width="14.75" style="349" customWidth="1"/>
    <col min="13080" max="13080" width="16.375" style="349" customWidth="1"/>
    <col min="13081" max="13082" width="14.75" style="349" customWidth="1"/>
    <col min="13083" max="13083" width="16.75" style="349" customWidth="1"/>
    <col min="13084" max="13085" width="14.75" style="349" customWidth="1"/>
    <col min="13086" max="13086" width="16.75" style="349" customWidth="1"/>
    <col min="13087" max="13088" width="14.75" style="349" customWidth="1"/>
    <col min="13089" max="13089" width="16.125" style="349" customWidth="1"/>
    <col min="13090" max="13091" width="14.75" style="349" customWidth="1"/>
    <col min="13092" max="13092" width="15.75" style="349" customWidth="1"/>
    <col min="13093" max="13094" width="14.75" style="349" customWidth="1"/>
    <col min="13095" max="13095" width="16.75" style="349" customWidth="1"/>
    <col min="13096" max="13097" width="14.75" style="349" customWidth="1"/>
    <col min="13098" max="13098" width="17.75" style="349" customWidth="1"/>
    <col min="13099" max="13100" width="14.75" style="349" customWidth="1"/>
    <col min="13101" max="13101" width="16.75" style="349" customWidth="1"/>
    <col min="13102" max="13106" width="14.75" style="349" customWidth="1"/>
    <col min="13107" max="13107" width="16.625" style="349" customWidth="1"/>
    <col min="13108" max="13108" width="14.25" style="349" customWidth="1"/>
    <col min="13109" max="13109" width="15" style="349" customWidth="1"/>
    <col min="13110" max="13110" width="16.625" style="349" customWidth="1"/>
    <col min="13111" max="13112" width="14.75" style="349" customWidth="1"/>
    <col min="13113" max="13113" width="16.75" style="349" customWidth="1"/>
    <col min="13114" max="13115" width="14.75" style="349" customWidth="1"/>
    <col min="13116" max="13116" width="16.625" style="349" customWidth="1"/>
    <col min="13117" max="13117" width="18.125" style="349" customWidth="1"/>
    <col min="13118" max="13327" width="9" style="349"/>
    <col min="13328" max="13328" width="3.125" style="349" customWidth="1"/>
    <col min="13329" max="13329" width="13.375" style="349" customWidth="1"/>
    <col min="13330" max="13330" width="26.25" style="349" customWidth="1"/>
    <col min="13331" max="13332" width="17.75" style="349" customWidth="1"/>
    <col min="13333" max="13333" width="20.75" style="349" customWidth="1"/>
    <col min="13334" max="13335" width="14.75" style="349" customWidth="1"/>
    <col min="13336" max="13336" width="16.375" style="349" customWidth="1"/>
    <col min="13337" max="13338" width="14.75" style="349" customWidth="1"/>
    <col min="13339" max="13339" width="16.75" style="349" customWidth="1"/>
    <col min="13340" max="13341" width="14.75" style="349" customWidth="1"/>
    <col min="13342" max="13342" width="16.75" style="349" customWidth="1"/>
    <col min="13343" max="13344" width="14.75" style="349" customWidth="1"/>
    <col min="13345" max="13345" width="16.125" style="349" customWidth="1"/>
    <col min="13346" max="13347" width="14.75" style="349" customWidth="1"/>
    <col min="13348" max="13348" width="15.75" style="349" customWidth="1"/>
    <col min="13349" max="13350" width="14.75" style="349" customWidth="1"/>
    <col min="13351" max="13351" width="16.75" style="349" customWidth="1"/>
    <col min="13352" max="13353" width="14.75" style="349" customWidth="1"/>
    <col min="13354" max="13354" width="17.75" style="349" customWidth="1"/>
    <col min="13355" max="13356" width="14.75" style="349" customWidth="1"/>
    <col min="13357" max="13357" width="16.75" style="349" customWidth="1"/>
    <col min="13358" max="13362" width="14.75" style="349" customWidth="1"/>
    <col min="13363" max="13363" width="16.625" style="349" customWidth="1"/>
    <col min="13364" max="13364" width="14.25" style="349" customWidth="1"/>
    <col min="13365" max="13365" width="15" style="349" customWidth="1"/>
    <col min="13366" max="13366" width="16.625" style="349" customWidth="1"/>
    <col min="13367" max="13368" width="14.75" style="349" customWidth="1"/>
    <col min="13369" max="13369" width="16.75" style="349" customWidth="1"/>
    <col min="13370" max="13371" width="14.75" style="349" customWidth="1"/>
    <col min="13372" max="13372" width="16.625" style="349" customWidth="1"/>
    <col min="13373" max="13373" width="18.125" style="349" customWidth="1"/>
    <col min="13374" max="13583" width="9" style="349"/>
    <col min="13584" max="13584" width="3.125" style="349" customWidth="1"/>
    <col min="13585" max="13585" width="13.375" style="349" customWidth="1"/>
    <col min="13586" max="13586" width="26.25" style="349" customWidth="1"/>
    <col min="13587" max="13588" width="17.75" style="349" customWidth="1"/>
    <col min="13589" max="13589" width="20.75" style="349" customWidth="1"/>
    <col min="13590" max="13591" width="14.75" style="349" customWidth="1"/>
    <col min="13592" max="13592" width="16.375" style="349" customWidth="1"/>
    <col min="13593" max="13594" width="14.75" style="349" customWidth="1"/>
    <col min="13595" max="13595" width="16.75" style="349" customWidth="1"/>
    <col min="13596" max="13597" width="14.75" style="349" customWidth="1"/>
    <col min="13598" max="13598" width="16.75" style="349" customWidth="1"/>
    <col min="13599" max="13600" width="14.75" style="349" customWidth="1"/>
    <col min="13601" max="13601" width="16.125" style="349" customWidth="1"/>
    <col min="13602" max="13603" width="14.75" style="349" customWidth="1"/>
    <col min="13604" max="13604" width="15.75" style="349" customWidth="1"/>
    <col min="13605" max="13606" width="14.75" style="349" customWidth="1"/>
    <col min="13607" max="13607" width="16.75" style="349" customWidth="1"/>
    <col min="13608" max="13609" width="14.75" style="349" customWidth="1"/>
    <col min="13610" max="13610" width="17.75" style="349" customWidth="1"/>
    <col min="13611" max="13612" width="14.75" style="349" customWidth="1"/>
    <col min="13613" max="13613" width="16.75" style="349" customWidth="1"/>
    <col min="13614" max="13618" width="14.75" style="349" customWidth="1"/>
    <col min="13619" max="13619" width="16.625" style="349" customWidth="1"/>
    <col min="13620" max="13620" width="14.25" style="349" customWidth="1"/>
    <col min="13621" max="13621" width="15" style="349" customWidth="1"/>
    <col min="13622" max="13622" width="16.625" style="349" customWidth="1"/>
    <col min="13623" max="13624" width="14.75" style="349" customWidth="1"/>
    <col min="13625" max="13625" width="16.75" style="349" customWidth="1"/>
    <col min="13626" max="13627" width="14.75" style="349" customWidth="1"/>
    <col min="13628" max="13628" width="16.625" style="349" customWidth="1"/>
    <col min="13629" max="13629" width="18.125" style="349" customWidth="1"/>
    <col min="13630" max="13839" width="9" style="349"/>
    <col min="13840" max="13840" width="3.125" style="349" customWidth="1"/>
    <col min="13841" max="13841" width="13.375" style="349" customWidth="1"/>
    <col min="13842" max="13842" width="26.25" style="349" customWidth="1"/>
    <col min="13843" max="13844" width="17.75" style="349" customWidth="1"/>
    <col min="13845" max="13845" width="20.75" style="349" customWidth="1"/>
    <col min="13846" max="13847" width="14.75" style="349" customWidth="1"/>
    <col min="13848" max="13848" width="16.375" style="349" customWidth="1"/>
    <col min="13849" max="13850" width="14.75" style="349" customWidth="1"/>
    <col min="13851" max="13851" width="16.75" style="349" customWidth="1"/>
    <col min="13852" max="13853" width="14.75" style="349" customWidth="1"/>
    <col min="13854" max="13854" width="16.75" style="349" customWidth="1"/>
    <col min="13855" max="13856" width="14.75" style="349" customWidth="1"/>
    <col min="13857" max="13857" width="16.125" style="349" customWidth="1"/>
    <col min="13858" max="13859" width="14.75" style="349" customWidth="1"/>
    <col min="13860" max="13860" width="15.75" style="349" customWidth="1"/>
    <col min="13861" max="13862" width="14.75" style="349" customWidth="1"/>
    <col min="13863" max="13863" width="16.75" style="349" customWidth="1"/>
    <col min="13864" max="13865" width="14.75" style="349" customWidth="1"/>
    <col min="13866" max="13866" width="17.75" style="349" customWidth="1"/>
    <col min="13867" max="13868" width="14.75" style="349" customWidth="1"/>
    <col min="13869" max="13869" width="16.75" style="349" customWidth="1"/>
    <col min="13870" max="13874" width="14.75" style="349" customWidth="1"/>
    <col min="13875" max="13875" width="16.625" style="349" customWidth="1"/>
    <col min="13876" max="13876" width="14.25" style="349" customWidth="1"/>
    <col min="13877" max="13877" width="15" style="349" customWidth="1"/>
    <col min="13878" max="13878" width="16.625" style="349" customWidth="1"/>
    <col min="13879" max="13880" width="14.75" style="349" customWidth="1"/>
    <col min="13881" max="13881" width="16.75" style="349" customWidth="1"/>
    <col min="13882" max="13883" width="14.75" style="349" customWidth="1"/>
    <col min="13884" max="13884" width="16.625" style="349" customWidth="1"/>
    <col min="13885" max="13885" width="18.125" style="349" customWidth="1"/>
    <col min="13886" max="14095" width="9" style="349"/>
    <col min="14096" max="14096" width="3.125" style="349" customWidth="1"/>
    <col min="14097" max="14097" width="13.375" style="349" customWidth="1"/>
    <col min="14098" max="14098" width="26.25" style="349" customWidth="1"/>
    <col min="14099" max="14100" width="17.75" style="349" customWidth="1"/>
    <col min="14101" max="14101" width="20.75" style="349" customWidth="1"/>
    <col min="14102" max="14103" width="14.75" style="349" customWidth="1"/>
    <col min="14104" max="14104" width="16.375" style="349" customWidth="1"/>
    <col min="14105" max="14106" width="14.75" style="349" customWidth="1"/>
    <col min="14107" max="14107" width="16.75" style="349" customWidth="1"/>
    <col min="14108" max="14109" width="14.75" style="349" customWidth="1"/>
    <col min="14110" max="14110" width="16.75" style="349" customWidth="1"/>
    <col min="14111" max="14112" width="14.75" style="349" customWidth="1"/>
    <col min="14113" max="14113" width="16.125" style="349" customWidth="1"/>
    <col min="14114" max="14115" width="14.75" style="349" customWidth="1"/>
    <col min="14116" max="14116" width="15.75" style="349" customWidth="1"/>
    <col min="14117" max="14118" width="14.75" style="349" customWidth="1"/>
    <col min="14119" max="14119" width="16.75" style="349" customWidth="1"/>
    <col min="14120" max="14121" width="14.75" style="349" customWidth="1"/>
    <col min="14122" max="14122" width="17.75" style="349" customWidth="1"/>
    <col min="14123" max="14124" width="14.75" style="349" customWidth="1"/>
    <col min="14125" max="14125" width="16.75" style="349" customWidth="1"/>
    <col min="14126" max="14130" width="14.75" style="349" customWidth="1"/>
    <col min="14131" max="14131" width="16.625" style="349" customWidth="1"/>
    <col min="14132" max="14132" width="14.25" style="349" customWidth="1"/>
    <col min="14133" max="14133" width="15" style="349" customWidth="1"/>
    <col min="14134" max="14134" width="16.625" style="349" customWidth="1"/>
    <col min="14135" max="14136" width="14.75" style="349" customWidth="1"/>
    <col min="14137" max="14137" width="16.75" style="349" customWidth="1"/>
    <col min="14138" max="14139" width="14.75" style="349" customWidth="1"/>
    <col min="14140" max="14140" width="16.625" style="349" customWidth="1"/>
    <col min="14141" max="14141" width="18.125" style="349" customWidth="1"/>
    <col min="14142" max="14351" width="9" style="349"/>
    <col min="14352" max="14352" width="3.125" style="349" customWidth="1"/>
    <col min="14353" max="14353" width="13.375" style="349" customWidth="1"/>
    <col min="14354" max="14354" width="26.25" style="349" customWidth="1"/>
    <col min="14355" max="14356" width="17.75" style="349" customWidth="1"/>
    <col min="14357" max="14357" width="20.75" style="349" customWidth="1"/>
    <col min="14358" max="14359" width="14.75" style="349" customWidth="1"/>
    <col min="14360" max="14360" width="16.375" style="349" customWidth="1"/>
    <col min="14361" max="14362" width="14.75" style="349" customWidth="1"/>
    <col min="14363" max="14363" width="16.75" style="349" customWidth="1"/>
    <col min="14364" max="14365" width="14.75" style="349" customWidth="1"/>
    <col min="14366" max="14366" width="16.75" style="349" customWidth="1"/>
    <col min="14367" max="14368" width="14.75" style="349" customWidth="1"/>
    <col min="14369" max="14369" width="16.125" style="349" customWidth="1"/>
    <col min="14370" max="14371" width="14.75" style="349" customWidth="1"/>
    <col min="14372" max="14372" width="15.75" style="349" customWidth="1"/>
    <col min="14373" max="14374" width="14.75" style="349" customWidth="1"/>
    <col min="14375" max="14375" width="16.75" style="349" customWidth="1"/>
    <col min="14376" max="14377" width="14.75" style="349" customWidth="1"/>
    <col min="14378" max="14378" width="17.75" style="349" customWidth="1"/>
    <col min="14379" max="14380" width="14.75" style="349" customWidth="1"/>
    <col min="14381" max="14381" width="16.75" style="349" customWidth="1"/>
    <col min="14382" max="14386" width="14.75" style="349" customWidth="1"/>
    <col min="14387" max="14387" width="16.625" style="349" customWidth="1"/>
    <col min="14388" max="14388" width="14.25" style="349" customWidth="1"/>
    <col min="14389" max="14389" width="15" style="349" customWidth="1"/>
    <col min="14390" max="14390" width="16.625" style="349" customWidth="1"/>
    <col min="14391" max="14392" width="14.75" style="349" customWidth="1"/>
    <col min="14393" max="14393" width="16.75" style="349" customWidth="1"/>
    <col min="14394" max="14395" width="14.75" style="349" customWidth="1"/>
    <col min="14396" max="14396" width="16.625" style="349" customWidth="1"/>
    <col min="14397" max="14397" width="18.125" style="349" customWidth="1"/>
    <col min="14398" max="14607" width="9" style="349"/>
    <col min="14608" max="14608" width="3.125" style="349" customWidth="1"/>
    <col min="14609" max="14609" width="13.375" style="349" customWidth="1"/>
    <col min="14610" max="14610" width="26.25" style="349" customWidth="1"/>
    <col min="14611" max="14612" width="17.75" style="349" customWidth="1"/>
    <col min="14613" max="14613" width="20.75" style="349" customWidth="1"/>
    <col min="14614" max="14615" width="14.75" style="349" customWidth="1"/>
    <col min="14616" max="14616" width="16.375" style="349" customWidth="1"/>
    <col min="14617" max="14618" width="14.75" style="349" customWidth="1"/>
    <col min="14619" max="14619" width="16.75" style="349" customWidth="1"/>
    <col min="14620" max="14621" width="14.75" style="349" customWidth="1"/>
    <col min="14622" max="14622" width="16.75" style="349" customWidth="1"/>
    <col min="14623" max="14624" width="14.75" style="349" customWidth="1"/>
    <col min="14625" max="14625" width="16.125" style="349" customWidth="1"/>
    <col min="14626" max="14627" width="14.75" style="349" customWidth="1"/>
    <col min="14628" max="14628" width="15.75" style="349" customWidth="1"/>
    <col min="14629" max="14630" width="14.75" style="349" customWidth="1"/>
    <col min="14631" max="14631" width="16.75" style="349" customWidth="1"/>
    <col min="14632" max="14633" width="14.75" style="349" customWidth="1"/>
    <col min="14634" max="14634" width="17.75" style="349" customWidth="1"/>
    <col min="14635" max="14636" width="14.75" style="349" customWidth="1"/>
    <col min="14637" max="14637" width="16.75" style="349" customWidth="1"/>
    <col min="14638" max="14642" width="14.75" style="349" customWidth="1"/>
    <col min="14643" max="14643" width="16.625" style="349" customWidth="1"/>
    <col min="14644" max="14644" width="14.25" style="349" customWidth="1"/>
    <col min="14645" max="14645" width="15" style="349" customWidth="1"/>
    <col min="14646" max="14646" width="16.625" style="349" customWidth="1"/>
    <col min="14647" max="14648" width="14.75" style="349" customWidth="1"/>
    <col min="14649" max="14649" width="16.75" style="349" customWidth="1"/>
    <col min="14650" max="14651" width="14.75" style="349" customWidth="1"/>
    <col min="14652" max="14652" width="16.625" style="349" customWidth="1"/>
    <col min="14653" max="14653" width="18.125" style="349" customWidth="1"/>
    <col min="14654" max="14863" width="9" style="349"/>
    <col min="14864" max="14864" width="3.125" style="349" customWidth="1"/>
    <col min="14865" max="14865" width="13.375" style="349" customWidth="1"/>
    <col min="14866" max="14866" width="26.25" style="349" customWidth="1"/>
    <col min="14867" max="14868" width="17.75" style="349" customWidth="1"/>
    <col min="14869" max="14869" width="20.75" style="349" customWidth="1"/>
    <col min="14870" max="14871" width="14.75" style="349" customWidth="1"/>
    <col min="14872" max="14872" width="16.375" style="349" customWidth="1"/>
    <col min="14873" max="14874" width="14.75" style="349" customWidth="1"/>
    <col min="14875" max="14875" width="16.75" style="349" customWidth="1"/>
    <col min="14876" max="14877" width="14.75" style="349" customWidth="1"/>
    <col min="14878" max="14878" width="16.75" style="349" customWidth="1"/>
    <col min="14879" max="14880" width="14.75" style="349" customWidth="1"/>
    <col min="14881" max="14881" width="16.125" style="349" customWidth="1"/>
    <col min="14882" max="14883" width="14.75" style="349" customWidth="1"/>
    <col min="14884" max="14884" width="15.75" style="349" customWidth="1"/>
    <col min="14885" max="14886" width="14.75" style="349" customWidth="1"/>
    <col min="14887" max="14887" width="16.75" style="349" customWidth="1"/>
    <col min="14888" max="14889" width="14.75" style="349" customWidth="1"/>
    <col min="14890" max="14890" width="17.75" style="349" customWidth="1"/>
    <col min="14891" max="14892" width="14.75" style="349" customWidth="1"/>
    <col min="14893" max="14893" width="16.75" style="349" customWidth="1"/>
    <col min="14894" max="14898" width="14.75" style="349" customWidth="1"/>
    <col min="14899" max="14899" width="16.625" style="349" customWidth="1"/>
    <col min="14900" max="14900" width="14.25" style="349" customWidth="1"/>
    <col min="14901" max="14901" width="15" style="349" customWidth="1"/>
    <col min="14902" max="14902" width="16.625" style="349" customWidth="1"/>
    <col min="14903" max="14904" width="14.75" style="349" customWidth="1"/>
    <col min="14905" max="14905" width="16.75" style="349" customWidth="1"/>
    <col min="14906" max="14907" width="14.75" style="349" customWidth="1"/>
    <col min="14908" max="14908" width="16.625" style="349" customWidth="1"/>
    <col min="14909" max="14909" width="18.125" style="349" customWidth="1"/>
    <col min="14910" max="15119" width="9" style="349"/>
    <col min="15120" max="15120" width="3.125" style="349" customWidth="1"/>
    <col min="15121" max="15121" width="13.375" style="349" customWidth="1"/>
    <col min="15122" max="15122" width="26.25" style="349" customWidth="1"/>
    <col min="15123" max="15124" width="17.75" style="349" customWidth="1"/>
    <col min="15125" max="15125" width="20.75" style="349" customWidth="1"/>
    <col min="15126" max="15127" width="14.75" style="349" customWidth="1"/>
    <col min="15128" max="15128" width="16.375" style="349" customWidth="1"/>
    <col min="15129" max="15130" width="14.75" style="349" customWidth="1"/>
    <col min="15131" max="15131" width="16.75" style="349" customWidth="1"/>
    <col min="15132" max="15133" width="14.75" style="349" customWidth="1"/>
    <col min="15134" max="15134" width="16.75" style="349" customWidth="1"/>
    <col min="15135" max="15136" width="14.75" style="349" customWidth="1"/>
    <col min="15137" max="15137" width="16.125" style="349" customWidth="1"/>
    <col min="15138" max="15139" width="14.75" style="349" customWidth="1"/>
    <col min="15140" max="15140" width="15.75" style="349" customWidth="1"/>
    <col min="15141" max="15142" width="14.75" style="349" customWidth="1"/>
    <col min="15143" max="15143" width="16.75" style="349" customWidth="1"/>
    <col min="15144" max="15145" width="14.75" style="349" customWidth="1"/>
    <col min="15146" max="15146" width="17.75" style="349" customWidth="1"/>
    <col min="15147" max="15148" width="14.75" style="349" customWidth="1"/>
    <col min="15149" max="15149" width="16.75" style="349" customWidth="1"/>
    <col min="15150" max="15154" width="14.75" style="349" customWidth="1"/>
    <col min="15155" max="15155" width="16.625" style="349" customWidth="1"/>
    <col min="15156" max="15156" width="14.25" style="349" customWidth="1"/>
    <col min="15157" max="15157" width="15" style="349" customWidth="1"/>
    <col min="15158" max="15158" width="16.625" style="349" customWidth="1"/>
    <col min="15159" max="15160" width="14.75" style="349" customWidth="1"/>
    <col min="15161" max="15161" width="16.75" style="349" customWidth="1"/>
    <col min="15162" max="15163" width="14.75" style="349" customWidth="1"/>
    <col min="15164" max="15164" width="16.625" style="349" customWidth="1"/>
    <col min="15165" max="15165" width="18.125" style="349" customWidth="1"/>
    <col min="15166" max="15375" width="9" style="349"/>
    <col min="15376" max="15376" width="3.125" style="349" customWidth="1"/>
    <col min="15377" max="15377" width="13.375" style="349" customWidth="1"/>
    <col min="15378" max="15378" width="26.25" style="349" customWidth="1"/>
    <col min="15379" max="15380" width="17.75" style="349" customWidth="1"/>
    <col min="15381" max="15381" width="20.75" style="349" customWidth="1"/>
    <col min="15382" max="15383" width="14.75" style="349" customWidth="1"/>
    <col min="15384" max="15384" width="16.375" style="349" customWidth="1"/>
    <col min="15385" max="15386" width="14.75" style="349" customWidth="1"/>
    <col min="15387" max="15387" width="16.75" style="349" customWidth="1"/>
    <col min="15388" max="15389" width="14.75" style="349" customWidth="1"/>
    <col min="15390" max="15390" width="16.75" style="349" customWidth="1"/>
    <col min="15391" max="15392" width="14.75" style="349" customWidth="1"/>
    <col min="15393" max="15393" width="16.125" style="349" customWidth="1"/>
    <col min="15394" max="15395" width="14.75" style="349" customWidth="1"/>
    <col min="15396" max="15396" width="15.75" style="349" customWidth="1"/>
    <col min="15397" max="15398" width="14.75" style="349" customWidth="1"/>
    <col min="15399" max="15399" width="16.75" style="349" customWidth="1"/>
    <col min="15400" max="15401" width="14.75" style="349" customWidth="1"/>
    <col min="15402" max="15402" width="17.75" style="349" customWidth="1"/>
    <col min="15403" max="15404" width="14.75" style="349" customWidth="1"/>
    <col min="15405" max="15405" width="16.75" style="349" customWidth="1"/>
    <col min="15406" max="15410" width="14.75" style="349" customWidth="1"/>
    <col min="15411" max="15411" width="16.625" style="349" customWidth="1"/>
    <col min="15412" max="15412" width="14.25" style="349" customWidth="1"/>
    <col min="15413" max="15413" width="15" style="349" customWidth="1"/>
    <col min="15414" max="15414" width="16.625" style="349" customWidth="1"/>
    <col min="15415" max="15416" width="14.75" style="349" customWidth="1"/>
    <col min="15417" max="15417" width="16.75" style="349" customWidth="1"/>
    <col min="15418" max="15419" width="14.75" style="349" customWidth="1"/>
    <col min="15420" max="15420" width="16.625" style="349" customWidth="1"/>
    <col min="15421" max="15421" width="18.125" style="349" customWidth="1"/>
    <col min="15422" max="15631" width="9" style="349"/>
    <col min="15632" max="15632" width="3.125" style="349" customWidth="1"/>
    <col min="15633" max="15633" width="13.375" style="349" customWidth="1"/>
    <col min="15634" max="15634" width="26.25" style="349" customWidth="1"/>
    <col min="15635" max="15636" width="17.75" style="349" customWidth="1"/>
    <col min="15637" max="15637" width="20.75" style="349" customWidth="1"/>
    <col min="15638" max="15639" width="14.75" style="349" customWidth="1"/>
    <col min="15640" max="15640" width="16.375" style="349" customWidth="1"/>
    <col min="15641" max="15642" width="14.75" style="349" customWidth="1"/>
    <col min="15643" max="15643" width="16.75" style="349" customWidth="1"/>
    <col min="15644" max="15645" width="14.75" style="349" customWidth="1"/>
    <col min="15646" max="15646" width="16.75" style="349" customWidth="1"/>
    <col min="15647" max="15648" width="14.75" style="349" customWidth="1"/>
    <col min="15649" max="15649" width="16.125" style="349" customWidth="1"/>
    <col min="15650" max="15651" width="14.75" style="349" customWidth="1"/>
    <col min="15652" max="15652" width="15.75" style="349" customWidth="1"/>
    <col min="15653" max="15654" width="14.75" style="349" customWidth="1"/>
    <col min="15655" max="15655" width="16.75" style="349" customWidth="1"/>
    <col min="15656" max="15657" width="14.75" style="349" customWidth="1"/>
    <col min="15658" max="15658" width="17.75" style="349" customWidth="1"/>
    <col min="15659" max="15660" width="14.75" style="349" customWidth="1"/>
    <col min="15661" max="15661" width="16.75" style="349" customWidth="1"/>
    <col min="15662" max="15666" width="14.75" style="349" customWidth="1"/>
    <col min="15667" max="15667" width="16.625" style="349" customWidth="1"/>
    <col min="15668" max="15668" width="14.25" style="349" customWidth="1"/>
    <col min="15669" max="15669" width="15" style="349" customWidth="1"/>
    <col min="15670" max="15670" width="16.625" style="349" customWidth="1"/>
    <col min="15671" max="15672" width="14.75" style="349" customWidth="1"/>
    <col min="15673" max="15673" width="16.75" style="349" customWidth="1"/>
    <col min="15674" max="15675" width="14.75" style="349" customWidth="1"/>
    <col min="15676" max="15676" width="16.625" style="349" customWidth="1"/>
    <col min="15677" max="15677" width="18.125" style="349" customWidth="1"/>
    <col min="15678" max="15887" width="9" style="349"/>
    <col min="15888" max="15888" width="3.125" style="349" customWidth="1"/>
    <col min="15889" max="15889" width="13.375" style="349" customWidth="1"/>
    <col min="15890" max="15890" width="26.25" style="349" customWidth="1"/>
    <col min="15891" max="15892" width="17.75" style="349" customWidth="1"/>
    <col min="15893" max="15893" width="20.75" style="349" customWidth="1"/>
    <col min="15894" max="15895" width="14.75" style="349" customWidth="1"/>
    <col min="15896" max="15896" width="16.375" style="349" customWidth="1"/>
    <col min="15897" max="15898" width="14.75" style="349" customWidth="1"/>
    <col min="15899" max="15899" width="16.75" style="349" customWidth="1"/>
    <col min="15900" max="15901" width="14.75" style="349" customWidth="1"/>
    <col min="15902" max="15902" width="16.75" style="349" customWidth="1"/>
    <col min="15903" max="15904" width="14.75" style="349" customWidth="1"/>
    <col min="15905" max="15905" width="16.125" style="349" customWidth="1"/>
    <col min="15906" max="15907" width="14.75" style="349" customWidth="1"/>
    <col min="15908" max="15908" width="15.75" style="349" customWidth="1"/>
    <col min="15909" max="15910" width="14.75" style="349" customWidth="1"/>
    <col min="15911" max="15911" width="16.75" style="349" customWidth="1"/>
    <col min="15912" max="15913" width="14.75" style="349" customWidth="1"/>
    <col min="15914" max="15914" width="17.75" style="349" customWidth="1"/>
    <col min="15915" max="15916" width="14.75" style="349" customWidth="1"/>
    <col min="15917" max="15917" width="16.75" style="349" customWidth="1"/>
    <col min="15918" max="15922" width="14.75" style="349" customWidth="1"/>
    <col min="15923" max="15923" width="16.625" style="349" customWidth="1"/>
    <col min="15924" max="15924" width="14.25" style="349" customWidth="1"/>
    <col min="15925" max="15925" width="15" style="349" customWidth="1"/>
    <col min="15926" max="15926" width="16.625" style="349" customWidth="1"/>
    <col min="15927" max="15928" width="14.75" style="349" customWidth="1"/>
    <col min="15929" max="15929" width="16.75" style="349" customWidth="1"/>
    <col min="15930" max="15931" width="14.75" style="349" customWidth="1"/>
    <col min="15932" max="15932" width="16.625" style="349" customWidth="1"/>
    <col min="15933" max="15933" width="18.125" style="349" customWidth="1"/>
    <col min="15934" max="16143" width="9" style="349"/>
    <col min="16144" max="16144" width="3.125" style="349" customWidth="1"/>
    <col min="16145" max="16145" width="13.375" style="349" customWidth="1"/>
    <col min="16146" max="16146" width="26.25" style="349" customWidth="1"/>
    <col min="16147" max="16148" width="17.75" style="349" customWidth="1"/>
    <col min="16149" max="16149" width="20.75" style="349" customWidth="1"/>
    <col min="16150" max="16151" width="14.75" style="349" customWidth="1"/>
    <col min="16152" max="16152" width="16.375" style="349" customWidth="1"/>
    <col min="16153" max="16154" width="14.75" style="349" customWidth="1"/>
    <col min="16155" max="16155" width="16.75" style="349" customWidth="1"/>
    <col min="16156" max="16157" width="14.75" style="349" customWidth="1"/>
    <col min="16158" max="16158" width="16.75" style="349" customWidth="1"/>
    <col min="16159" max="16160" width="14.75" style="349" customWidth="1"/>
    <col min="16161" max="16161" width="16.125" style="349" customWidth="1"/>
    <col min="16162" max="16163" width="14.75" style="349" customWidth="1"/>
    <col min="16164" max="16164" width="15.75" style="349" customWidth="1"/>
    <col min="16165" max="16166" width="14.75" style="349" customWidth="1"/>
    <col min="16167" max="16167" width="16.75" style="349" customWidth="1"/>
    <col min="16168" max="16169" width="14.75" style="349" customWidth="1"/>
    <col min="16170" max="16170" width="17.75" style="349" customWidth="1"/>
    <col min="16171" max="16172" width="14.75" style="349" customWidth="1"/>
    <col min="16173" max="16173" width="16.75" style="349" customWidth="1"/>
    <col min="16174" max="16178" width="14.75" style="349" customWidth="1"/>
    <col min="16179" max="16179" width="16.625" style="349" customWidth="1"/>
    <col min="16180" max="16180" width="14.25" style="349" customWidth="1"/>
    <col min="16181" max="16181" width="15" style="349" customWidth="1"/>
    <col min="16182" max="16182" width="16.625" style="349" customWidth="1"/>
    <col min="16183" max="16184" width="14.75" style="349" customWidth="1"/>
    <col min="16185" max="16185" width="16.75" style="349" customWidth="1"/>
    <col min="16186" max="16187" width="14.75" style="349" customWidth="1"/>
    <col min="16188" max="16188" width="16.625" style="349" customWidth="1"/>
    <col min="16189" max="16189" width="18.125" style="349" customWidth="1"/>
    <col min="16190" max="16384" width="9" style="349"/>
  </cols>
  <sheetData>
    <row r="1" spans="2:61" ht="29.25" customHeight="1" thickBot="1">
      <c r="B1" s="494" t="s">
        <v>318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350"/>
      <c r="AR1" s="350"/>
      <c r="AS1" s="350"/>
      <c r="AT1" s="351"/>
      <c r="AU1" s="350"/>
      <c r="AV1" s="350"/>
      <c r="AW1" s="350"/>
      <c r="AX1" s="350"/>
      <c r="AY1" s="350"/>
      <c r="AZ1" s="350"/>
      <c r="BA1" s="350"/>
      <c r="BB1" s="350"/>
      <c r="BC1" s="350"/>
      <c r="BD1" s="440"/>
      <c r="BE1" s="494" t="s">
        <v>46</v>
      </c>
      <c r="BF1" s="494"/>
      <c r="BG1" s="494"/>
      <c r="BH1" s="494"/>
      <c r="BI1" s="494"/>
    </row>
    <row r="2" spans="2:61" s="324" customFormat="1" ht="15.75" thickBot="1">
      <c r="B2" s="493" t="s">
        <v>1</v>
      </c>
      <c r="C2" s="493" t="s">
        <v>47</v>
      </c>
      <c r="D2" s="493" t="s">
        <v>319</v>
      </c>
      <c r="E2" s="493" t="s">
        <v>391</v>
      </c>
      <c r="F2" s="493" t="s">
        <v>328</v>
      </c>
      <c r="G2" s="493"/>
      <c r="H2" s="493"/>
      <c r="I2" s="493" t="s">
        <v>322</v>
      </c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3"/>
      <c r="AV2" s="493"/>
      <c r="AW2" s="493"/>
      <c r="AX2" s="493"/>
      <c r="AY2" s="493"/>
      <c r="AZ2" s="493"/>
      <c r="BA2" s="493"/>
      <c r="BB2" s="493"/>
      <c r="BC2" s="493"/>
      <c r="BD2" s="493"/>
      <c r="BE2" s="493"/>
      <c r="BF2" s="493"/>
      <c r="BG2" s="493"/>
      <c r="BH2" s="493"/>
      <c r="BI2" s="493" t="s">
        <v>16</v>
      </c>
    </row>
    <row r="3" spans="2:61" s="324" customFormat="1" ht="15.75" thickBot="1">
      <c r="B3" s="493"/>
      <c r="C3" s="493"/>
      <c r="D3" s="493"/>
      <c r="E3" s="493"/>
      <c r="F3" s="493" t="s">
        <v>326</v>
      </c>
      <c r="G3" s="493" t="s">
        <v>323</v>
      </c>
      <c r="H3" s="493" t="s">
        <v>324</v>
      </c>
      <c r="I3" s="493" t="s">
        <v>325</v>
      </c>
      <c r="J3" s="493"/>
      <c r="K3" s="493"/>
      <c r="L3" s="493"/>
      <c r="M3" s="493" t="s">
        <v>18</v>
      </c>
      <c r="N3" s="493"/>
      <c r="O3" s="493"/>
      <c r="P3" s="493" t="s">
        <v>19</v>
      </c>
      <c r="Q3" s="493"/>
      <c r="R3" s="493"/>
      <c r="S3" s="493" t="s">
        <v>20</v>
      </c>
      <c r="T3" s="493"/>
      <c r="U3" s="493"/>
      <c r="V3" s="493" t="s">
        <v>325</v>
      </c>
      <c r="W3" s="493"/>
      <c r="X3" s="493"/>
      <c r="Y3" s="493"/>
      <c r="Z3" s="493" t="s">
        <v>21</v>
      </c>
      <c r="AA3" s="493"/>
      <c r="AB3" s="493"/>
      <c r="AC3" s="493" t="s">
        <v>22</v>
      </c>
      <c r="AD3" s="493"/>
      <c r="AE3" s="493"/>
      <c r="AF3" s="493" t="s">
        <v>23</v>
      </c>
      <c r="AG3" s="493"/>
      <c r="AH3" s="493"/>
      <c r="AI3" s="493" t="s">
        <v>325</v>
      </c>
      <c r="AJ3" s="493"/>
      <c r="AK3" s="493"/>
      <c r="AL3" s="493"/>
      <c r="AM3" s="493" t="s">
        <v>24</v>
      </c>
      <c r="AN3" s="493"/>
      <c r="AO3" s="493"/>
      <c r="AP3" s="493" t="s">
        <v>25</v>
      </c>
      <c r="AQ3" s="493"/>
      <c r="AR3" s="493"/>
      <c r="AS3" s="493" t="s">
        <v>26</v>
      </c>
      <c r="AT3" s="493"/>
      <c r="AU3" s="493"/>
      <c r="AV3" s="493" t="s">
        <v>325</v>
      </c>
      <c r="AW3" s="493"/>
      <c r="AX3" s="493"/>
      <c r="AY3" s="493"/>
      <c r="AZ3" s="493" t="s">
        <v>27</v>
      </c>
      <c r="BA3" s="493"/>
      <c r="BB3" s="493"/>
      <c r="BC3" s="493" t="s">
        <v>28</v>
      </c>
      <c r="BD3" s="493"/>
      <c r="BE3" s="493"/>
      <c r="BF3" s="493" t="s">
        <v>29</v>
      </c>
      <c r="BG3" s="493"/>
      <c r="BH3" s="493"/>
      <c r="BI3" s="493"/>
    </row>
    <row r="4" spans="2:61" s="324" customFormat="1" ht="30.75" thickBot="1">
      <c r="B4" s="493"/>
      <c r="C4" s="493"/>
      <c r="D4" s="493"/>
      <c r="E4" s="493"/>
      <c r="F4" s="493"/>
      <c r="G4" s="493"/>
      <c r="H4" s="493"/>
      <c r="I4" s="439" t="s">
        <v>48</v>
      </c>
      <c r="J4" s="439" t="s">
        <v>326</v>
      </c>
      <c r="K4" s="439" t="s">
        <v>323</v>
      </c>
      <c r="L4" s="439" t="s">
        <v>324</v>
      </c>
      <c r="M4" s="439" t="s">
        <v>17</v>
      </c>
      <c r="N4" s="439" t="s">
        <v>323</v>
      </c>
      <c r="O4" s="439" t="s">
        <v>324</v>
      </c>
      <c r="P4" s="439" t="s">
        <v>17</v>
      </c>
      <c r="Q4" s="439" t="s">
        <v>323</v>
      </c>
      <c r="R4" s="439" t="s">
        <v>324</v>
      </c>
      <c r="S4" s="439" t="s">
        <v>17</v>
      </c>
      <c r="T4" s="439" t="s">
        <v>323</v>
      </c>
      <c r="U4" s="439" t="s">
        <v>324</v>
      </c>
      <c r="V4" s="439" t="s">
        <v>48</v>
      </c>
      <c r="W4" s="439" t="s">
        <v>326</v>
      </c>
      <c r="X4" s="439" t="s">
        <v>323</v>
      </c>
      <c r="Y4" s="439" t="s">
        <v>324</v>
      </c>
      <c r="Z4" s="439" t="s">
        <v>17</v>
      </c>
      <c r="AA4" s="439" t="s">
        <v>323</v>
      </c>
      <c r="AB4" s="439" t="s">
        <v>324</v>
      </c>
      <c r="AC4" s="439" t="s">
        <v>17</v>
      </c>
      <c r="AD4" s="439" t="s">
        <v>323</v>
      </c>
      <c r="AE4" s="439" t="s">
        <v>324</v>
      </c>
      <c r="AF4" s="439" t="s">
        <v>17</v>
      </c>
      <c r="AG4" s="439" t="s">
        <v>323</v>
      </c>
      <c r="AH4" s="439" t="s">
        <v>324</v>
      </c>
      <c r="AI4" s="439" t="s">
        <v>48</v>
      </c>
      <c r="AJ4" s="439" t="s">
        <v>326</v>
      </c>
      <c r="AK4" s="439" t="s">
        <v>323</v>
      </c>
      <c r="AL4" s="439" t="s">
        <v>324</v>
      </c>
      <c r="AM4" s="439" t="s">
        <v>17</v>
      </c>
      <c r="AN4" s="439" t="s">
        <v>323</v>
      </c>
      <c r="AO4" s="439" t="s">
        <v>324</v>
      </c>
      <c r="AP4" s="439" t="s">
        <v>17</v>
      </c>
      <c r="AQ4" s="439" t="s">
        <v>323</v>
      </c>
      <c r="AR4" s="439" t="s">
        <v>324</v>
      </c>
      <c r="AS4" s="439" t="s">
        <v>17</v>
      </c>
      <c r="AT4" s="439" t="s">
        <v>323</v>
      </c>
      <c r="AU4" s="439" t="s">
        <v>324</v>
      </c>
      <c r="AV4" s="439" t="s">
        <v>48</v>
      </c>
      <c r="AW4" s="439" t="s">
        <v>326</v>
      </c>
      <c r="AX4" s="439" t="s">
        <v>323</v>
      </c>
      <c r="AY4" s="439" t="s">
        <v>324</v>
      </c>
      <c r="AZ4" s="439" t="s">
        <v>17</v>
      </c>
      <c r="BA4" s="439" t="s">
        <v>323</v>
      </c>
      <c r="BB4" s="439" t="s">
        <v>324</v>
      </c>
      <c r="BC4" s="439" t="s">
        <v>17</v>
      </c>
      <c r="BD4" s="439" t="s">
        <v>323</v>
      </c>
      <c r="BE4" s="439" t="s">
        <v>324</v>
      </c>
      <c r="BF4" s="439" t="s">
        <v>17</v>
      </c>
      <c r="BG4" s="439" t="s">
        <v>323</v>
      </c>
      <c r="BH4" s="439" t="s">
        <v>324</v>
      </c>
      <c r="BI4" s="493"/>
    </row>
    <row r="5" spans="2:61" ht="30.75" thickBot="1">
      <c r="B5" s="352" t="s">
        <v>392</v>
      </c>
      <c r="C5" s="352" t="s">
        <v>352</v>
      </c>
      <c r="D5" s="353">
        <f>D6+D15+D18+D23+D29+D32</f>
        <v>1900000</v>
      </c>
      <c r="E5" s="353">
        <f>E6+E15+E18+E23+E29+E32</f>
        <v>1830000</v>
      </c>
      <c r="F5" s="353">
        <f t="shared" ref="F5:H20" si="0">M5+P5+S5+Z5+AC5+AF5+AM5+AP5+AS5+AZ5+BC5+BF5</f>
        <v>331171.13</v>
      </c>
      <c r="G5" s="354">
        <f t="shared" si="0"/>
        <v>0</v>
      </c>
      <c r="H5" s="354">
        <f t="shared" si="0"/>
        <v>18025</v>
      </c>
      <c r="I5" s="354"/>
      <c r="J5" s="353">
        <f>M5+P5+S5</f>
        <v>331171.13</v>
      </c>
      <c r="K5" s="354">
        <f>N5+Q5+T5</f>
        <v>0</v>
      </c>
      <c r="L5" s="354">
        <f>O5+R5+U5</f>
        <v>18025</v>
      </c>
      <c r="M5" s="353">
        <f>M6+M15+M18+M23+M29+M32</f>
        <v>35034.839999999997</v>
      </c>
      <c r="N5" s="354">
        <f t="shared" ref="N5" si="1">N6+N15+N18+N23+N29+N32</f>
        <v>0</v>
      </c>
      <c r="O5" s="354">
        <f>O6+O15+O18+O23+O29+O32</f>
        <v>1118</v>
      </c>
      <c r="P5" s="353">
        <f>P6+P15+P18+P23+P29+P32</f>
        <v>133734.9</v>
      </c>
      <c r="Q5" s="354">
        <f t="shared" ref="Q5:R5" si="2">Q6+Q15+Q18+Q23+Q29+Q32</f>
        <v>0</v>
      </c>
      <c r="R5" s="354">
        <f t="shared" si="2"/>
        <v>7282</v>
      </c>
      <c r="S5" s="353">
        <f>S6+S15+S18+S23+S29+S32</f>
        <v>162401.38999999998</v>
      </c>
      <c r="T5" s="355">
        <f t="shared" ref="T5:AK5" si="3">T6+T15+T18+T23+T29</f>
        <v>0</v>
      </c>
      <c r="U5" s="355">
        <f t="shared" si="3"/>
        <v>9625</v>
      </c>
      <c r="V5" s="354">
        <f>V6+V15+V18+V23+V29</f>
        <v>0</v>
      </c>
      <c r="W5" s="354">
        <f>Z5+AC5+AF5</f>
        <v>0</v>
      </c>
      <c r="X5" s="354">
        <f t="shared" si="3"/>
        <v>0</v>
      </c>
      <c r="Y5" s="354">
        <f>AB5+AE5+AH5</f>
        <v>0</v>
      </c>
      <c r="Z5" s="353">
        <f>Z6+Z15+Z18+Z23+Z29+Z32</f>
        <v>0</v>
      </c>
      <c r="AA5" s="354">
        <f t="shared" ref="AA5:AH5" si="4">AA6+AA15+AA18+AA23+AA29+AA32</f>
        <v>0</v>
      </c>
      <c r="AB5" s="354">
        <f t="shared" si="4"/>
        <v>0</v>
      </c>
      <c r="AC5" s="353">
        <f t="shared" si="4"/>
        <v>0</v>
      </c>
      <c r="AD5" s="354">
        <f t="shared" si="4"/>
        <v>0</v>
      </c>
      <c r="AE5" s="354">
        <f t="shared" si="4"/>
        <v>0</v>
      </c>
      <c r="AF5" s="353">
        <f t="shared" si="4"/>
        <v>0</v>
      </c>
      <c r="AG5" s="354">
        <f t="shared" si="4"/>
        <v>0</v>
      </c>
      <c r="AH5" s="354">
        <f t="shared" si="4"/>
        <v>0</v>
      </c>
      <c r="AI5" s="354">
        <f t="shared" si="3"/>
        <v>0</v>
      </c>
      <c r="AJ5" s="354">
        <f>AM5+AP5+AS5</f>
        <v>0</v>
      </c>
      <c r="AK5" s="354">
        <f t="shared" si="3"/>
        <v>0</v>
      </c>
      <c r="AL5" s="354">
        <f>AO5+AR5+AU5</f>
        <v>0</v>
      </c>
      <c r="AM5" s="353">
        <f>SUM(AM6+AM15+AM18+AM23)+AM29+AM32</f>
        <v>0</v>
      </c>
      <c r="AN5" s="354">
        <f t="shared" ref="AN5:AU5" si="5">SUM(AN6+AN15+AN18+AN23)+AN29+AN32</f>
        <v>0</v>
      </c>
      <c r="AO5" s="354">
        <f t="shared" si="5"/>
        <v>0</v>
      </c>
      <c r="AP5" s="353">
        <f t="shared" si="5"/>
        <v>0</v>
      </c>
      <c r="AQ5" s="354">
        <f t="shared" si="5"/>
        <v>0</v>
      </c>
      <c r="AR5" s="354">
        <f t="shared" si="5"/>
        <v>0</v>
      </c>
      <c r="AS5" s="353">
        <f t="shared" si="5"/>
        <v>0</v>
      </c>
      <c r="AT5" s="354">
        <f t="shared" si="5"/>
        <v>0</v>
      </c>
      <c r="AU5" s="354">
        <f t="shared" si="5"/>
        <v>0</v>
      </c>
      <c r="AV5" s="354"/>
      <c r="AW5" s="354">
        <f>AZ5+BC5+BF5</f>
        <v>0</v>
      </c>
      <c r="AX5" s="354"/>
      <c r="AY5" s="354">
        <f>BB5+BE5+BH5</f>
        <v>0</v>
      </c>
      <c r="AZ5" s="353">
        <f>AZ6+AZ15+AZ18+AZ23+AZ29+AZ32</f>
        <v>0</v>
      </c>
      <c r="BA5" s="354">
        <f t="shared" ref="BA5:BH5" si="6">BA6+BA15+BA18+BA23+BA29+BA32</f>
        <v>0</v>
      </c>
      <c r="BB5" s="354">
        <f t="shared" si="6"/>
        <v>0</v>
      </c>
      <c r="BC5" s="353">
        <f t="shared" si="6"/>
        <v>0</v>
      </c>
      <c r="BD5" s="354">
        <f t="shared" si="6"/>
        <v>0</v>
      </c>
      <c r="BE5" s="354">
        <f t="shared" si="6"/>
        <v>0</v>
      </c>
      <c r="BF5" s="353">
        <f t="shared" si="6"/>
        <v>0</v>
      </c>
      <c r="BG5" s="354">
        <f t="shared" si="6"/>
        <v>0</v>
      </c>
      <c r="BH5" s="354">
        <f t="shared" si="6"/>
        <v>0</v>
      </c>
      <c r="BI5" s="355"/>
    </row>
    <row r="6" spans="2:61" s="324" customFormat="1">
      <c r="B6" s="356"/>
      <c r="C6" s="357" t="s">
        <v>353</v>
      </c>
      <c r="D6" s="358">
        <v>1144000</v>
      </c>
      <c r="E6" s="358">
        <v>1074000</v>
      </c>
      <c r="F6" s="359">
        <f t="shared" si="0"/>
        <v>198471.81</v>
      </c>
      <c r="G6" s="360">
        <f t="shared" si="0"/>
        <v>0</v>
      </c>
      <c r="H6" s="361">
        <f t="shared" si="0"/>
        <v>13819</v>
      </c>
      <c r="I6" s="362"/>
      <c r="J6" s="363">
        <f>M6+P6+S6</f>
        <v>198471.81</v>
      </c>
      <c r="K6" s="360">
        <f t="shared" ref="K6:L21" si="7">N6+Q6+T6</f>
        <v>0</v>
      </c>
      <c r="L6" s="360">
        <f t="shared" si="7"/>
        <v>13819</v>
      </c>
      <c r="M6" s="359">
        <f>SUM(M7:M14)</f>
        <v>0</v>
      </c>
      <c r="N6" s="360">
        <f t="shared" ref="N6:AM6" si="8">SUM(N7:N14)</f>
        <v>0</v>
      </c>
      <c r="O6" s="361">
        <f t="shared" si="8"/>
        <v>0</v>
      </c>
      <c r="P6" s="359">
        <f t="shared" si="8"/>
        <v>79897.66</v>
      </c>
      <c r="Q6" s="360">
        <f t="shared" si="8"/>
        <v>0</v>
      </c>
      <c r="R6" s="361">
        <f t="shared" si="8"/>
        <v>5630</v>
      </c>
      <c r="S6" s="359">
        <f t="shared" si="8"/>
        <v>118574.15000000001</v>
      </c>
      <c r="T6" s="363">
        <f t="shared" si="8"/>
        <v>0</v>
      </c>
      <c r="U6" s="361">
        <f t="shared" si="8"/>
        <v>8189</v>
      </c>
      <c r="V6" s="360">
        <f t="shared" si="8"/>
        <v>0</v>
      </c>
      <c r="W6" s="360">
        <f>Z6+AC6+AF6</f>
        <v>0</v>
      </c>
      <c r="X6" s="360">
        <f t="shared" ref="X6:Y21" si="9">AA6+AD6+AG6</f>
        <v>0</v>
      </c>
      <c r="Y6" s="360">
        <f t="shared" si="9"/>
        <v>0</v>
      </c>
      <c r="Z6" s="359">
        <f t="shared" si="8"/>
        <v>0</v>
      </c>
      <c r="AA6" s="363">
        <f t="shared" si="8"/>
        <v>0</v>
      </c>
      <c r="AB6" s="361">
        <f t="shared" si="8"/>
        <v>0</v>
      </c>
      <c r="AC6" s="359">
        <f t="shared" si="8"/>
        <v>0</v>
      </c>
      <c r="AD6" s="363">
        <f t="shared" si="8"/>
        <v>0</v>
      </c>
      <c r="AE6" s="361">
        <f t="shared" si="8"/>
        <v>0</v>
      </c>
      <c r="AF6" s="359">
        <f t="shared" si="8"/>
        <v>0</v>
      </c>
      <c r="AG6" s="363">
        <f t="shared" si="8"/>
        <v>0</v>
      </c>
      <c r="AH6" s="361">
        <f t="shared" si="8"/>
        <v>0</v>
      </c>
      <c r="AI6" s="360">
        <f t="shared" si="8"/>
        <v>0</v>
      </c>
      <c r="AJ6" s="360">
        <f>AM6+AP6+AS6</f>
        <v>0</v>
      </c>
      <c r="AK6" s="360">
        <f t="shared" si="8"/>
        <v>0</v>
      </c>
      <c r="AL6" s="360">
        <f t="shared" ref="AL6:AL73" si="10">AO6+AR6+AU6</f>
        <v>0</v>
      </c>
      <c r="AM6" s="359">
        <f t="shared" si="8"/>
        <v>0</v>
      </c>
      <c r="AN6" s="363"/>
      <c r="AO6" s="361">
        <f>SUM(AO7:AO14)</f>
        <v>0</v>
      </c>
      <c r="AP6" s="359">
        <f t="shared" ref="AP6" si="11">SUM(AP7:AP14)</f>
        <v>0</v>
      </c>
      <c r="AQ6" s="363"/>
      <c r="AR6" s="361">
        <f t="shared" ref="AR6" si="12">SUM(AR7:AR14)</f>
        <v>0</v>
      </c>
      <c r="AS6" s="359">
        <f>SUM(AS7:AS14)</f>
        <v>0</v>
      </c>
      <c r="AT6" s="363"/>
      <c r="AU6" s="361">
        <f t="shared" ref="AU6:AX11" si="13">SUM(AU7:AU14)</f>
        <v>0</v>
      </c>
      <c r="AV6" s="360">
        <f t="shared" si="13"/>
        <v>0</v>
      </c>
      <c r="AW6" s="360">
        <f>AZ6+BC6+BF6</f>
        <v>0</v>
      </c>
      <c r="AX6" s="360">
        <f t="shared" si="13"/>
        <v>0</v>
      </c>
      <c r="AY6" s="360">
        <f t="shared" ref="AY6:AY73" si="14">BB6+BE6+BH6</f>
        <v>0</v>
      </c>
      <c r="AZ6" s="359">
        <f>SUM(AZ7:AZ14)</f>
        <v>0</v>
      </c>
      <c r="BA6" s="362">
        <f t="shared" ref="BA6:BH6" si="15">SUM(BA7:BA14)</f>
        <v>0</v>
      </c>
      <c r="BB6" s="362">
        <f t="shared" si="15"/>
        <v>0</v>
      </c>
      <c r="BC6" s="359">
        <f t="shared" si="15"/>
        <v>0</v>
      </c>
      <c r="BD6" s="362">
        <f t="shared" si="15"/>
        <v>0</v>
      </c>
      <c r="BE6" s="362">
        <f t="shared" si="15"/>
        <v>0</v>
      </c>
      <c r="BF6" s="359">
        <f t="shared" si="15"/>
        <v>0</v>
      </c>
      <c r="BG6" s="359">
        <f t="shared" si="15"/>
        <v>0</v>
      </c>
      <c r="BH6" s="359">
        <f t="shared" si="15"/>
        <v>0</v>
      </c>
      <c r="BI6" s="359"/>
    </row>
    <row r="7" spans="2:61" s="324" customFormat="1">
      <c r="B7" s="356"/>
      <c r="C7" s="364" t="s">
        <v>354</v>
      </c>
      <c r="D7" s="365"/>
      <c r="E7" s="365"/>
      <c r="F7" s="366">
        <f t="shared" si="0"/>
        <v>101538</v>
      </c>
      <c r="G7" s="367">
        <f>N7+Q7+T7+AA7+AD7+AG7+AN7+AQ7+AT7+BA7+BD7+BG7</f>
        <v>0</v>
      </c>
      <c r="H7" s="368">
        <f t="shared" si="0"/>
        <v>4835</v>
      </c>
      <c r="I7" s="362"/>
      <c r="J7" s="369">
        <f>M7+P7+S7</f>
        <v>101538</v>
      </c>
      <c r="K7" s="367">
        <f>N7+Q7+T7</f>
        <v>0</v>
      </c>
      <c r="L7" s="368">
        <f t="shared" si="7"/>
        <v>4835</v>
      </c>
      <c r="M7" s="366">
        <v>0</v>
      </c>
      <c r="N7" s="367">
        <v>0</v>
      </c>
      <c r="O7" s="368">
        <v>0</v>
      </c>
      <c r="P7" s="366">
        <v>40932</v>
      </c>
      <c r="Q7" s="367">
        <v>0</v>
      </c>
      <c r="R7" s="368">
        <v>1949</v>
      </c>
      <c r="S7" s="366">
        <v>60606</v>
      </c>
      <c r="T7" s="360"/>
      <c r="U7" s="368">
        <v>2886</v>
      </c>
      <c r="V7" s="360"/>
      <c r="W7" s="360">
        <f>Z7+AC7+AF7</f>
        <v>0</v>
      </c>
      <c r="X7" s="360">
        <f t="shared" si="9"/>
        <v>0</v>
      </c>
      <c r="Y7" s="360">
        <f t="shared" si="9"/>
        <v>0</v>
      </c>
      <c r="Z7" s="366"/>
      <c r="AA7" s="360"/>
      <c r="AB7" s="368"/>
      <c r="AC7" s="366"/>
      <c r="AD7" s="360"/>
      <c r="AE7" s="368"/>
      <c r="AF7" s="366"/>
      <c r="AG7" s="360"/>
      <c r="AH7" s="368"/>
      <c r="AI7" s="360"/>
      <c r="AJ7" s="360">
        <f t="shared" ref="AJ7:AJ73" si="16">AM7+AP7+AS7</f>
        <v>0</v>
      </c>
      <c r="AK7" s="360"/>
      <c r="AL7" s="360">
        <f t="shared" si="10"/>
        <v>0</v>
      </c>
      <c r="AM7" s="366"/>
      <c r="AN7" s="360"/>
      <c r="AO7" s="368"/>
      <c r="AP7" s="366"/>
      <c r="AQ7" s="360"/>
      <c r="AR7" s="368"/>
      <c r="AS7" s="366"/>
      <c r="AT7" s="360"/>
      <c r="AU7" s="368"/>
      <c r="AV7" s="360"/>
      <c r="AW7" s="360">
        <f t="shared" ref="AW7:AW14" si="17">AZ7+BC7+BF7</f>
        <v>0</v>
      </c>
      <c r="AX7" s="360">
        <f t="shared" si="13"/>
        <v>0</v>
      </c>
      <c r="AY7" s="360">
        <f t="shared" si="14"/>
        <v>0</v>
      </c>
      <c r="AZ7" s="366"/>
      <c r="BA7" s="370"/>
      <c r="BB7" s="368"/>
      <c r="BC7" s="366"/>
      <c r="BD7" s="370"/>
      <c r="BE7" s="368"/>
      <c r="BF7" s="366"/>
      <c r="BG7" s="367"/>
      <c r="BH7" s="368"/>
      <c r="BI7" s="361"/>
    </row>
    <row r="8" spans="2:61" s="324" customFormat="1">
      <c r="B8" s="356"/>
      <c r="C8" s="364" t="s">
        <v>355</v>
      </c>
      <c r="D8" s="365"/>
      <c r="E8" s="365"/>
      <c r="F8" s="366">
        <f t="shared" si="0"/>
        <v>63701</v>
      </c>
      <c r="G8" s="367">
        <f t="shared" si="0"/>
        <v>0</v>
      </c>
      <c r="H8" s="368">
        <f t="shared" si="0"/>
        <v>5791</v>
      </c>
      <c r="I8" s="362"/>
      <c r="J8" s="369">
        <f t="shared" ref="J8:L64" si="18">M8+P8+S8</f>
        <v>63701</v>
      </c>
      <c r="K8" s="367">
        <f t="shared" si="18"/>
        <v>0</v>
      </c>
      <c r="L8" s="368">
        <f t="shared" si="7"/>
        <v>5791</v>
      </c>
      <c r="M8" s="366">
        <v>0</v>
      </c>
      <c r="N8" s="367">
        <v>0</v>
      </c>
      <c r="O8" s="368">
        <v>0</v>
      </c>
      <c r="P8" s="366">
        <v>27038</v>
      </c>
      <c r="Q8" s="367">
        <v>0</v>
      </c>
      <c r="R8" s="368">
        <v>2458</v>
      </c>
      <c r="S8" s="366">
        <v>36663</v>
      </c>
      <c r="T8" s="360"/>
      <c r="U8" s="368">
        <v>3333</v>
      </c>
      <c r="V8" s="360"/>
      <c r="W8" s="360">
        <f t="shared" ref="W8:X24" si="19">Z8+AC8+AF8</f>
        <v>0</v>
      </c>
      <c r="X8" s="360">
        <f t="shared" si="9"/>
        <v>0</v>
      </c>
      <c r="Y8" s="360">
        <f t="shared" si="9"/>
        <v>0</v>
      </c>
      <c r="Z8" s="366"/>
      <c r="AA8" s="360"/>
      <c r="AB8" s="368"/>
      <c r="AC8" s="366"/>
      <c r="AD8" s="360"/>
      <c r="AE8" s="368"/>
      <c r="AF8" s="366"/>
      <c r="AG8" s="360"/>
      <c r="AH8" s="368"/>
      <c r="AI8" s="360"/>
      <c r="AJ8" s="360">
        <f t="shared" si="16"/>
        <v>0</v>
      </c>
      <c r="AK8" s="360"/>
      <c r="AL8" s="360">
        <f t="shared" si="10"/>
        <v>0</v>
      </c>
      <c r="AM8" s="366"/>
      <c r="AN8" s="360"/>
      <c r="AO8" s="368"/>
      <c r="AP8" s="366"/>
      <c r="AQ8" s="360"/>
      <c r="AR8" s="368"/>
      <c r="AS8" s="366"/>
      <c r="AT8" s="360"/>
      <c r="AU8" s="368"/>
      <c r="AV8" s="360"/>
      <c r="AW8" s="360">
        <f t="shared" si="17"/>
        <v>0</v>
      </c>
      <c r="AX8" s="360">
        <f t="shared" si="13"/>
        <v>0</v>
      </c>
      <c r="AY8" s="360">
        <f t="shared" si="14"/>
        <v>0</v>
      </c>
      <c r="AZ8" s="366"/>
      <c r="BA8" s="370"/>
      <c r="BB8" s="368"/>
      <c r="BC8" s="366"/>
      <c r="BD8" s="370"/>
      <c r="BE8" s="368"/>
      <c r="BF8" s="366"/>
      <c r="BG8" s="367"/>
      <c r="BH8" s="368"/>
      <c r="BI8" s="361"/>
    </row>
    <row r="9" spans="2:61" s="324" customFormat="1">
      <c r="B9" s="356"/>
      <c r="C9" s="364" t="s">
        <v>356</v>
      </c>
      <c r="D9" s="365"/>
      <c r="E9" s="365"/>
      <c r="F9" s="366">
        <f t="shared" si="0"/>
        <v>7735.5</v>
      </c>
      <c r="G9" s="367">
        <f t="shared" si="0"/>
        <v>0</v>
      </c>
      <c r="H9" s="368">
        <f t="shared" si="0"/>
        <v>573</v>
      </c>
      <c r="I9" s="362"/>
      <c r="J9" s="369">
        <f t="shared" si="18"/>
        <v>7735.5</v>
      </c>
      <c r="K9" s="367">
        <f t="shared" si="18"/>
        <v>0</v>
      </c>
      <c r="L9" s="368">
        <f t="shared" si="7"/>
        <v>573</v>
      </c>
      <c r="M9" s="366">
        <v>0</v>
      </c>
      <c r="N9" s="367">
        <v>0</v>
      </c>
      <c r="O9" s="368">
        <v>0</v>
      </c>
      <c r="P9" s="366">
        <v>3199.5</v>
      </c>
      <c r="Q9" s="367">
        <v>0</v>
      </c>
      <c r="R9" s="368">
        <v>237</v>
      </c>
      <c r="S9" s="366">
        <v>4536</v>
      </c>
      <c r="T9" s="360"/>
      <c r="U9" s="368">
        <v>336</v>
      </c>
      <c r="V9" s="360"/>
      <c r="W9" s="360">
        <f t="shared" si="19"/>
        <v>0</v>
      </c>
      <c r="X9" s="360">
        <f t="shared" si="9"/>
        <v>0</v>
      </c>
      <c r="Y9" s="360">
        <f t="shared" si="9"/>
        <v>0</v>
      </c>
      <c r="Z9" s="366"/>
      <c r="AA9" s="360"/>
      <c r="AB9" s="368"/>
      <c r="AC9" s="366"/>
      <c r="AD9" s="360"/>
      <c r="AE9" s="368"/>
      <c r="AF9" s="366"/>
      <c r="AG9" s="360"/>
      <c r="AH9" s="368"/>
      <c r="AI9" s="360"/>
      <c r="AJ9" s="360">
        <f t="shared" si="16"/>
        <v>0</v>
      </c>
      <c r="AK9" s="360"/>
      <c r="AL9" s="360">
        <f t="shared" si="10"/>
        <v>0</v>
      </c>
      <c r="AM9" s="366"/>
      <c r="AN9" s="360"/>
      <c r="AO9" s="368"/>
      <c r="AP9" s="366"/>
      <c r="AQ9" s="360"/>
      <c r="AR9" s="368"/>
      <c r="AS9" s="366"/>
      <c r="AT9" s="360"/>
      <c r="AU9" s="368"/>
      <c r="AV9" s="360"/>
      <c r="AW9" s="360">
        <f t="shared" si="17"/>
        <v>0</v>
      </c>
      <c r="AX9" s="360">
        <f t="shared" si="13"/>
        <v>0</v>
      </c>
      <c r="AY9" s="360">
        <f t="shared" si="14"/>
        <v>0</v>
      </c>
      <c r="AZ9" s="366"/>
      <c r="BA9" s="370"/>
      <c r="BB9" s="368"/>
      <c r="BC9" s="366"/>
      <c r="BD9" s="370"/>
      <c r="BE9" s="368"/>
      <c r="BF9" s="366"/>
      <c r="BG9" s="367"/>
      <c r="BH9" s="368"/>
      <c r="BI9" s="361"/>
    </row>
    <row r="10" spans="2:61" s="324" customFormat="1">
      <c r="B10" s="356"/>
      <c r="C10" s="364" t="s">
        <v>357</v>
      </c>
      <c r="D10" s="365"/>
      <c r="E10" s="365"/>
      <c r="F10" s="366">
        <f t="shared" si="0"/>
        <v>928.71</v>
      </c>
      <c r="G10" s="367">
        <f t="shared" si="0"/>
        <v>0</v>
      </c>
      <c r="H10" s="368">
        <f t="shared" si="0"/>
        <v>51</v>
      </c>
      <c r="I10" s="362"/>
      <c r="J10" s="369">
        <f t="shared" si="18"/>
        <v>928.71</v>
      </c>
      <c r="K10" s="367">
        <f t="shared" si="18"/>
        <v>0</v>
      </c>
      <c r="L10" s="368">
        <f t="shared" si="7"/>
        <v>51</v>
      </c>
      <c r="M10" s="366">
        <v>0</v>
      </c>
      <c r="N10" s="367">
        <v>0</v>
      </c>
      <c r="O10" s="368">
        <v>0</v>
      </c>
      <c r="P10" s="366">
        <v>291.36</v>
      </c>
      <c r="Q10" s="367">
        <v>0</v>
      </c>
      <c r="R10" s="368">
        <v>16</v>
      </c>
      <c r="S10" s="366">
        <v>637.35</v>
      </c>
      <c r="T10" s="360"/>
      <c r="U10" s="368">
        <v>35</v>
      </c>
      <c r="V10" s="360"/>
      <c r="W10" s="360">
        <f t="shared" si="19"/>
        <v>0</v>
      </c>
      <c r="X10" s="360">
        <f t="shared" si="9"/>
        <v>0</v>
      </c>
      <c r="Y10" s="360">
        <f t="shared" si="9"/>
        <v>0</v>
      </c>
      <c r="Z10" s="366"/>
      <c r="AA10" s="360"/>
      <c r="AB10" s="368"/>
      <c r="AC10" s="366"/>
      <c r="AD10" s="360"/>
      <c r="AE10" s="368"/>
      <c r="AF10" s="366"/>
      <c r="AG10" s="360"/>
      <c r="AH10" s="368"/>
      <c r="AI10" s="360"/>
      <c r="AJ10" s="360">
        <f t="shared" si="16"/>
        <v>0</v>
      </c>
      <c r="AK10" s="360"/>
      <c r="AL10" s="360">
        <f t="shared" si="10"/>
        <v>0</v>
      </c>
      <c r="AM10" s="366"/>
      <c r="AN10" s="360"/>
      <c r="AO10" s="368"/>
      <c r="AP10" s="366"/>
      <c r="AQ10" s="360"/>
      <c r="AR10" s="368"/>
      <c r="AS10" s="366"/>
      <c r="AT10" s="360"/>
      <c r="AU10" s="368"/>
      <c r="AV10" s="360"/>
      <c r="AW10" s="360">
        <f t="shared" si="17"/>
        <v>0</v>
      </c>
      <c r="AX10" s="360">
        <f t="shared" si="13"/>
        <v>0</v>
      </c>
      <c r="AY10" s="360">
        <f t="shared" si="14"/>
        <v>0</v>
      </c>
      <c r="AZ10" s="366"/>
      <c r="BA10" s="370"/>
      <c r="BB10" s="368"/>
      <c r="BC10" s="366"/>
      <c r="BD10" s="370"/>
      <c r="BE10" s="368"/>
      <c r="BF10" s="366"/>
      <c r="BG10" s="367"/>
      <c r="BH10" s="368"/>
      <c r="BI10" s="361"/>
    </row>
    <row r="11" spans="2:61" s="324" customFormat="1">
      <c r="B11" s="356"/>
      <c r="C11" s="364" t="s">
        <v>358</v>
      </c>
      <c r="D11" s="365"/>
      <c r="E11" s="365"/>
      <c r="F11" s="366">
        <f t="shared" si="0"/>
        <v>12260</v>
      </c>
      <c r="G11" s="367">
        <f t="shared" si="0"/>
        <v>0</v>
      </c>
      <c r="H11" s="368">
        <f t="shared" si="0"/>
        <v>1226</v>
      </c>
      <c r="I11" s="362"/>
      <c r="J11" s="369">
        <f t="shared" si="18"/>
        <v>12260</v>
      </c>
      <c r="K11" s="367">
        <f t="shared" si="18"/>
        <v>0</v>
      </c>
      <c r="L11" s="368">
        <f t="shared" si="7"/>
        <v>1226</v>
      </c>
      <c r="M11" s="366">
        <v>0</v>
      </c>
      <c r="N11" s="367">
        <v>0</v>
      </c>
      <c r="O11" s="368">
        <v>0</v>
      </c>
      <c r="P11" s="366">
        <v>2570</v>
      </c>
      <c r="Q11" s="367">
        <v>0</v>
      </c>
      <c r="R11" s="368">
        <v>257</v>
      </c>
      <c r="S11" s="366">
        <v>9690</v>
      </c>
      <c r="T11" s="360"/>
      <c r="U11" s="368">
        <v>969</v>
      </c>
      <c r="V11" s="360"/>
      <c r="W11" s="360">
        <f t="shared" si="19"/>
        <v>0</v>
      </c>
      <c r="X11" s="360">
        <f t="shared" si="9"/>
        <v>0</v>
      </c>
      <c r="Y11" s="360">
        <f t="shared" si="9"/>
        <v>0</v>
      </c>
      <c r="Z11" s="366"/>
      <c r="AA11" s="360"/>
      <c r="AB11" s="368"/>
      <c r="AC11" s="366"/>
      <c r="AD11" s="360"/>
      <c r="AE11" s="368"/>
      <c r="AF11" s="366"/>
      <c r="AG11" s="360"/>
      <c r="AH11" s="368"/>
      <c r="AI11" s="360"/>
      <c r="AJ11" s="360">
        <f t="shared" si="16"/>
        <v>0</v>
      </c>
      <c r="AK11" s="360"/>
      <c r="AL11" s="360">
        <f t="shared" si="10"/>
        <v>0</v>
      </c>
      <c r="AM11" s="366"/>
      <c r="AN11" s="360"/>
      <c r="AO11" s="368"/>
      <c r="AP11" s="366"/>
      <c r="AQ11" s="360"/>
      <c r="AR11" s="368"/>
      <c r="AS11" s="366"/>
      <c r="AT11" s="360"/>
      <c r="AU11" s="368"/>
      <c r="AV11" s="360"/>
      <c r="AW11" s="360">
        <f t="shared" si="17"/>
        <v>0</v>
      </c>
      <c r="AX11" s="360">
        <f t="shared" si="13"/>
        <v>0</v>
      </c>
      <c r="AY11" s="360">
        <f t="shared" si="14"/>
        <v>0</v>
      </c>
      <c r="AZ11" s="366"/>
      <c r="BA11" s="370"/>
      <c r="BB11" s="368"/>
      <c r="BC11" s="366"/>
      <c r="BD11" s="370"/>
      <c r="BE11" s="368"/>
      <c r="BF11" s="366"/>
      <c r="BG11" s="367"/>
      <c r="BH11" s="368"/>
      <c r="BI11" s="361"/>
    </row>
    <row r="12" spans="2:61" s="324" customFormat="1">
      <c r="B12" s="356"/>
      <c r="C12" s="364" t="s">
        <v>359</v>
      </c>
      <c r="D12" s="365"/>
      <c r="E12" s="365"/>
      <c r="F12" s="366">
        <f t="shared" si="0"/>
        <v>7422</v>
      </c>
      <c r="G12" s="367">
        <f t="shared" si="0"/>
        <v>0</v>
      </c>
      <c r="H12" s="368">
        <f t="shared" si="0"/>
        <v>1237</v>
      </c>
      <c r="I12" s="362"/>
      <c r="J12" s="369">
        <f>M12+P12+S12</f>
        <v>7422</v>
      </c>
      <c r="K12" s="367">
        <f t="shared" si="18"/>
        <v>0</v>
      </c>
      <c r="L12" s="368">
        <f t="shared" si="7"/>
        <v>1237</v>
      </c>
      <c r="M12" s="366">
        <v>0</v>
      </c>
      <c r="N12" s="367">
        <v>0</v>
      </c>
      <c r="O12" s="368">
        <v>0</v>
      </c>
      <c r="P12" s="366">
        <v>4044</v>
      </c>
      <c r="Q12" s="367">
        <v>0</v>
      </c>
      <c r="R12" s="368">
        <v>674</v>
      </c>
      <c r="S12" s="366">
        <v>3378</v>
      </c>
      <c r="T12" s="360"/>
      <c r="U12" s="368">
        <v>563</v>
      </c>
      <c r="V12" s="360"/>
      <c r="W12" s="360">
        <f t="shared" si="19"/>
        <v>0</v>
      </c>
      <c r="X12" s="360">
        <f t="shared" si="9"/>
        <v>0</v>
      </c>
      <c r="Y12" s="360">
        <f t="shared" si="9"/>
        <v>0</v>
      </c>
      <c r="Z12" s="366"/>
      <c r="AA12" s="360"/>
      <c r="AB12" s="368"/>
      <c r="AC12" s="366"/>
      <c r="AD12" s="360"/>
      <c r="AE12" s="368"/>
      <c r="AF12" s="366"/>
      <c r="AG12" s="360"/>
      <c r="AH12" s="368"/>
      <c r="AI12" s="360"/>
      <c r="AJ12" s="360">
        <f t="shared" si="16"/>
        <v>0</v>
      </c>
      <c r="AK12" s="360"/>
      <c r="AL12" s="360">
        <f t="shared" si="10"/>
        <v>0</v>
      </c>
      <c r="AM12" s="366"/>
      <c r="AN12" s="360"/>
      <c r="AO12" s="368"/>
      <c r="AP12" s="366"/>
      <c r="AQ12" s="360"/>
      <c r="AR12" s="368"/>
      <c r="AS12" s="366"/>
      <c r="AT12" s="360"/>
      <c r="AU12" s="368"/>
      <c r="AV12" s="360"/>
      <c r="AW12" s="360">
        <f t="shared" si="17"/>
        <v>0</v>
      </c>
      <c r="AX12" s="360">
        <f t="shared" ref="AX12" si="20">SUM(AX13:AX20)</f>
        <v>0</v>
      </c>
      <c r="AY12" s="360">
        <f t="shared" si="14"/>
        <v>0</v>
      </c>
      <c r="AZ12" s="366"/>
      <c r="BA12" s="370"/>
      <c r="BB12" s="368"/>
      <c r="BC12" s="366"/>
      <c r="BD12" s="370"/>
      <c r="BE12" s="368"/>
      <c r="BF12" s="366"/>
      <c r="BG12" s="367"/>
      <c r="BH12" s="368"/>
      <c r="BI12" s="361"/>
    </row>
    <row r="13" spans="2:61" s="324" customFormat="1">
      <c r="B13" s="356"/>
      <c r="C13" s="364" t="s">
        <v>360</v>
      </c>
      <c r="D13" s="365"/>
      <c r="E13" s="365"/>
      <c r="F13" s="366">
        <f t="shared" si="0"/>
        <v>4650</v>
      </c>
      <c r="G13" s="367">
        <f t="shared" si="0"/>
        <v>0</v>
      </c>
      <c r="H13" s="368">
        <f t="shared" si="0"/>
        <v>93</v>
      </c>
      <c r="I13" s="362"/>
      <c r="J13" s="369">
        <f t="shared" si="18"/>
        <v>4650</v>
      </c>
      <c r="K13" s="367">
        <f t="shared" si="18"/>
        <v>0</v>
      </c>
      <c r="L13" s="368">
        <f t="shared" si="7"/>
        <v>93</v>
      </c>
      <c r="M13" s="366">
        <v>0</v>
      </c>
      <c r="N13" s="367">
        <v>0</v>
      </c>
      <c r="O13" s="368">
        <v>0</v>
      </c>
      <c r="P13" s="366">
        <v>1750</v>
      </c>
      <c r="Q13" s="367">
        <v>0</v>
      </c>
      <c r="R13" s="368">
        <v>35</v>
      </c>
      <c r="S13" s="366">
        <v>2900</v>
      </c>
      <c r="T13" s="360"/>
      <c r="U13" s="368">
        <v>58</v>
      </c>
      <c r="V13" s="360"/>
      <c r="W13" s="360">
        <f t="shared" si="19"/>
        <v>0</v>
      </c>
      <c r="X13" s="360">
        <f t="shared" si="9"/>
        <v>0</v>
      </c>
      <c r="Y13" s="360">
        <f t="shared" si="9"/>
        <v>0</v>
      </c>
      <c r="Z13" s="366"/>
      <c r="AA13" s="360"/>
      <c r="AB13" s="368"/>
      <c r="AC13" s="366"/>
      <c r="AD13" s="360"/>
      <c r="AE13" s="368"/>
      <c r="AF13" s="366"/>
      <c r="AG13" s="360"/>
      <c r="AH13" s="368"/>
      <c r="AI13" s="360"/>
      <c r="AJ13" s="360">
        <f t="shared" si="16"/>
        <v>0</v>
      </c>
      <c r="AK13" s="360"/>
      <c r="AL13" s="360">
        <f t="shared" si="10"/>
        <v>0</v>
      </c>
      <c r="AM13" s="366"/>
      <c r="AN13" s="360"/>
      <c r="AO13" s="368"/>
      <c r="AP13" s="366"/>
      <c r="AQ13" s="360"/>
      <c r="AR13" s="368"/>
      <c r="AS13" s="366"/>
      <c r="AT13" s="360"/>
      <c r="AU13" s="368"/>
      <c r="AV13" s="360"/>
      <c r="AW13" s="360">
        <f t="shared" si="17"/>
        <v>0</v>
      </c>
      <c r="AX13" s="360">
        <f t="shared" ref="AX13:AX14" si="21">SUM(AX14:AX21)</f>
        <v>0</v>
      </c>
      <c r="AY13" s="360">
        <f t="shared" si="14"/>
        <v>0</v>
      </c>
      <c r="AZ13" s="366"/>
      <c r="BA13" s="370"/>
      <c r="BB13" s="368"/>
      <c r="BC13" s="366"/>
      <c r="BD13" s="370"/>
      <c r="BE13" s="368"/>
      <c r="BF13" s="366"/>
      <c r="BG13" s="367"/>
      <c r="BH13" s="368"/>
      <c r="BI13" s="361"/>
    </row>
    <row r="14" spans="2:61" s="324" customFormat="1" ht="15.75" thickBot="1">
      <c r="B14" s="356"/>
      <c r="C14" s="364" t="s">
        <v>361</v>
      </c>
      <c r="D14" s="365"/>
      <c r="E14" s="365"/>
      <c r="F14" s="366">
        <f t="shared" si="0"/>
        <v>236.60000000000002</v>
      </c>
      <c r="G14" s="367">
        <f t="shared" si="0"/>
        <v>0</v>
      </c>
      <c r="H14" s="368">
        <f t="shared" si="0"/>
        <v>13</v>
      </c>
      <c r="I14" s="362"/>
      <c r="J14" s="369">
        <f t="shared" si="18"/>
        <v>236.60000000000002</v>
      </c>
      <c r="K14" s="367">
        <f t="shared" si="18"/>
        <v>0</v>
      </c>
      <c r="L14" s="368">
        <f t="shared" si="7"/>
        <v>13</v>
      </c>
      <c r="M14" s="366">
        <v>0</v>
      </c>
      <c r="N14" s="367">
        <v>0</v>
      </c>
      <c r="O14" s="368">
        <v>0</v>
      </c>
      <c r="P14" s="366">
        <v>72.8</v>
      </c>
      <c r="Q14" s="367">
        <v>0</v>
      </c>
      <c r="R14" s="368">
        <v>4</v>
      </c>
      <c r="S14" s="366">
        <v>163.80000000000001</v>
      </c>
      <c r="T14" s="360"/>
      <c r="U14" s="368">
        <v>9</v>
      </c>
      <c r="V14" s="360"/>
      <c r="W14" s="360">
        <f t="shared" si="19"/>
        <v>0</v>
      </c>
      <c r="X14" s="360">
        <f t="shared" si="9"/>
        <v>0</v>
      </c>
      <c r="Y14" s="360">
        <f t="shared" si="9"/>
        <v>0</v>
      </c>
      <c r="Z14" s="366"/>
      <c r="AA14" s="360"/>
      <c r="AB14" s="368"/>
      <c r="AC14" s="366"/>
      <c r="AD14" s="360"/>
      <c r="AE14" s="368"/>
      <c r="AF14" s="366"/>
      <c r="AG14" s="360"/>
      <c r="AH14" s="368"/>
      <c r="AI14" s="360"/>
      <c r="AJ14" s="360">
        <f t="shared" si="16"/>
        <v>0</v>
      </c>
      <c r="AK14" s="360"/>
      <c r="AL14" s="360">
        <f t="shared" si="10"/>
        <v>0</v>
      </c>
      <c r="AM14" s="366"/>
      <c r="AN14" s="360"/>
      <c r="AO14" s="368"/>
      <c r="AP14" s="366"/>
      <c r="AQ14" s="360"/>
      <c r="AR14" s="368"/>
      <c r="AS14" s="366"/>
      <c r="AT14" s="360"/>
      <c r="AU14" s="368"/>
      <c r="AV14" s="360"/>
      <c r="AW14" s="360">
        <f t="shared" si="17"/>
        <v>0</v>
      </c>
      <c r="AX14" s="360">
        <f t="shared" si="21"/>
        <v>0</v>
      </c>
      <c r="AY14" s="360">
        <f t="shared" si="14"/>
        <v>0</v>
      </c>
      <c r="AZ14" s="366"/>
      <c r="BA14" s="370"/>
      <c r="BB14" s="368"/>
      <c r="BC14" s="366"/>
      <c r="BD14" s="370"/>
      <c r="BE14" s="368"/>
      <c r="BF14" s="366"/>
      <c r="BG14" s="367"/>
      <c r="BH14" s="368"/>
      <c r="BI14" s="361"/>
    </row>
    <row r="15" spans="2:61" s="324" customFormat="1" ht="30.75" thickBot="1">
      <c r="B15" s="371"/>
      <c r="C15" s="372" t="s">
        <v>362</v>
      </c>
      <c r="D15" s="373">
        <v>34000</v>
      </c>
      <c r="E15" s="373">
        <v>34000</v>
      </c>
      <c r="F15" s="374">
        <f t="shared" si="0"/>
        <v>4356</v>
      </c>
      <c r="G15" s="375">
        <f t="shared" si="0"/>
        <v>0</v>
      </c>
      <c r="H15" s="376">
        <f t="shared" si="0"/>
        <v>244</v>
      </c>
      <c r="I15" s="377"/>
      <c r="J15" s="375">
        <f>M15+P15+S15</f>
        <v>4356</v>
      </c>
      <c r="K15" s="375">
        <f>N15+Q15+T15</f>
        <v>0</v>
      </c>
      <c r="L15" s="376">
        <f t="shared" si="7"/>
        <v>244</v>
      </c>
      <c r="M15" s="374">
        <f>SUM(M16:M17)</f>
        <v>0</v>
      </c>
      <c r="N15" s="375">
        <f t="shared" ref="N15:AM15" si="22">SUM(N16:N17)</f>
        <v>0</v>
      </c>
      <c r="O15" s="376">
        <f t="shared" si="22"/>
        <v>0</v>
      </c>
      <c r="P15" s="374">
        <f t="shared" si="22"/>
        <v>1356</v>
      </c>
      <c r="Q15" s="375">
        <f t="shared" si="22"/>
        <v>0</v>
      </c>
      <c r="R15" s="376">
        <f t="shared" si="22"/>
        <v>76</v>
      </c>
      <c r="S15" s="374">
        <f t="shared" si="22"/>
        <v>3000</v>
      </c>
      <c r="T15" s="378">
        <f t="shared" si="22"/>
        <v>0</v>
      </c>
      <c r="U15" s="376">
        <f t="shared" si="22"/>
        <v>168</v>
      </c>
      <c r="V15" s="375">
        <f t="shared" si="22"/>
        <v>0</v>
      </c>
      <c r="W15" s="375">
        <f t="shared" si="19"/>
        <v>0</v>
      </c>
      <c r="X15" s="375">
        <f t="shared" si="22"/>
        <v>0</v>
      </c>
      <c r="Y15" s="375">
        <f t="shared" si="9"/>
        <v>0</v>
      </c>
      <c r="Z15" s="374">
        <f t="shared" si="22"/>
        <v>0</v>
      </c>
      <c r="AA15" s="378">
        <f t="shared" si="22"/>
        <v>0</v>
      </c>
      <c r="AB15" s="376">
        <f t="shared" si="22"/>
        <v>0</v>
      </c>
      <c r="AC15" s="374">
        <f t="shared" si="22"/>
        <v>0</v>
      </c>
      <c r="AD15" s="378">
        <f t="shared" si="22"/>
        <v>0</v>
      </c>
      <c r="AE15" s="376">
        <f t="shared" si="22"/>
        <v>0</v>
      </c>
      <c r="AF15" s="374">
        <f t="shared" si="22"/>
        <v>0</v>
      </c>
      <c r="AG15" s="378">
        <f t="shared" si="22"/>
        <v>0</v>
      </c>
      <c r="AH15" s="376">
        <f t="shared" si="22"/>
        <v>0</v>
      </c>
      <c r="AI15" s="375">
        <f t="shared" si="22"/>
        <v>0</v>
      </c>
      <c r="AJ15" s="375">
        <f t="shared" si="16"/>
        <v>0</v>
      </c>
      <c r="AK15" s="375">
        <f t="shared" si="22"/>
        <v>0</v>
      </c>
      <c r="AL15" s="375">
        <f t="shared" si="10"/>
        <v>0</v>
      </c>
      <c r="AM15" s="374">
        <f t="shared" si="22"/>
        <v>0</v>
      </c>
      <c r="AN15" s="378"/>
      <c r="AO15" s="376">
        <f t="shared" ref="AO15:AP15" si="23">SUM(AO16:AO17)</f>
        <v>0</v>
      </c>
      <c r="AP15" s="374">
        <f t="shared" si="23"/>
        <v>0</v>
      </c>
      <c r="AQ15" s="378"/>
      <c r="AR15" s="376">
        <f t="shared" ref="AR15" si="24">SUM(AR16:AR17)</f>
        <v>0</v>
      </c>
      <c r="AS15" s="374">
        <f>AS16+AS17</f>
        <v>0</v>
      </c>
      <c r="AT15" s="378">
        <f t="shared" ref="AT15:AX15" si="25">AT16+AT17</f>
        <v>0</v>
      </c>
      <c r="AU15" s="376">
        <f t="shared" si="25"/>
        <v>0</v>
      </c>
      <c r="AV15" s="375">
        <f t="shared" si="25"/>
        <v>0</v>
      </c>
      <c r="AW15" s="375">
        <f>AZ15+BC15+BF15</f>
        <v>0</v>
      </c>
      <c r="AX15" s="375">
        <f t="shared" si="25"/>
        <v>0</v>
      </c>
      <c r="AY15" s="375">
        <f t="shared" si="14"/>
        <v>0</v>
      </c>
      <c r="AZ15" s="374">
        <f>AZ16+AZ17</f>
        <v>0</v>
      </c>
      <c r="BA15" s="377">
        <f t="shared" ref="BA15:BH15" si="26">BA16+BA17</f>
        <v>0</v>
      </c>
      <c r="BB15" s="377">
        <f t="shared" si="26"/>
        <v>0</v>
      </c>
      <c r="BC15" s="374">
        <f t="shared" si="26"/>
        <v>0</v>
      </c>
      <c r="BD15" s="377">
        <f t="shared" si="26"/>
        <v>0</v>
      </c>
      <c r="BE15" s="377">
        <f t="shared" si="26"/>
        <v>0</v>
      </c>
      <c r="BF15" s="374">
        <f t="shared" si="26"/>
        <v>0</v>
      </c>
      <c r="BG15" s="377">
        <f t="shared" si="26"/>
        <v>0</v>
      </c>
      <c r="BH15" s="377">
        <f t="shared" si="26"/>
        <v>0</v>
      </c>
      <c r="BI15" s="376"/>
    </row>
    <row r="16" spans="2:61" s="324" customFormat="1">
      <c r="B16" s="356"/>
      <c r="C16" s="364" t="s">
        <v>355</v>
      </c>
      <c r="D16" s="365"/>
      <c r="E16" s="365"/>
      <c r="F16" s="366">
        <f t="shared" si="0"/>
        <v>4176</v>
      </c>
      <c r="G16" s="367">
        <f t="shared" si="0"/>
        <v>0</v>
      </c>
      <c r="H16" s="368">
        <f t="shared" si="0"/>
        <v>232</v>
      </c>
      <c r="I16" s="370"/>
      <c r="J16" s="369">
        <f>M16+P16+S16</f>
        <v>4176</v>
      </c>
      <c r="K16" s="367">
        <f>N16+Q16+T16</f>
        <v>0</v>
      </c>
      <c r="L16" s="368">
        <f t="shared" si="7"/>
        <v>232</v>
      </c>
      <c r="M16" s="366">
        <v>0</v>
      </c>
      <c r="N16" s="367">
        <v>0</v>
      </c>
      <c r="O16" s="368">
        <v>0</v>
      </c>
      <c r="P16" s="366">
        <v>1296</v>
      </c>
      <c r="Q16" s="367">
        <v>0</v>
      </c>
      <c r="R16" s="368">
        <v>72</v>
      </c>
      <c r="S16" s="366">
        <v>2880</v>
      </c>
      <c r="T16" s="360"/>
      <c r="U16" s="368">
        <v>160</v>
      </c>
      <c r="V16" s="360"/>
      <c r="W16" s="360">
        <f>Z16+AC16+AF16</f>
        <v>0</v>
      </c>
      <c r="X16" s="360">
        <f t="shared" ref="X16:X17" si="27">AA16+AD16+AG16</f>
        <v>0</v>
      </c>
      <c r="Y16" s="360">
        <f t="shared" si="9"/>
        <v>0</v>
      </c>
      <c r="Z16" s="366"/>
      <c r="AA16" s="360"/>
      <c r="AB16" s="368"/>
      <c r="AC16" s="366"/>
      <c r="AD16" s="360"/>
      <c r="AE16" s="368"/>
      <c r="AF16" s="366"/>
      <c r="AG16" s="360"/>
      <c r="AH16" s="368"/>
      <c r="AI16" s="360"/>
      <c r="AJ16" s="360">
        <f t="shared" si="16"/>
        <v>0</v>
      </c>
      <c r="AK16" s="360"/>
      <c r="AL16" s="360">
        <f t="shared" si="10"/>
        <v>0</v>
      </c>
      <c r="AM16" s="366"/>
      <c r="AN16" s="360"/>
      <c r="AO16" s="368"/>
      <c r="AP16" s="366"/>
      <c r="AQ16" s="360"/>
      <c r="AR16" s="368"/>
      <c r="AS16" s="366"/>
      <c r="AT16" s="360"/>
      <c r="AU16" s="368"/>
      <c r="AV16" s="360"/>
      <c r="AW16" s="367">
        <f>AZ16+BC16+BF16</f>
        <v>0</v>
      </c>
      <c r="AX16" s="367">
        <f>BA16+BD16+BG16</f>
        <v>0</v>
      </c>
      <c r="AY16" s="367">
        <f t="shared" si="14"/>
        <v>0</v>
      </c>
      <c r="AZ16" s="366"/>
      <c r="BA16" s="367"/>
      <c r="BB16" s="368"/>
      <c r="BC16" s="366"/>
      <c r="BD16" s="367"/>
      <c r="BE16" s="368"/>
      <c r="BF16" s="366"/>
      <c r="BG16" s="367"/>
      <c r="BH16" s="368"/>
      <c r="BI16" s="361"/>
    </row>
    <row r="17" spans="2:61" s="324" customFormat="1" ht="15.75" thickBot="1">
      <c r="B17" s="356"/>
      <c r="C17" s="364" t="s">
        <v>356</v>
      </c>
      <c r="D17" s="365"/>
      <c r="E17" s="365"/>
      <c r="F17" s="366">
        <f t="shared" si="0"/>
        <v>180</v>
      </c>
      <c r="G17" s="367">
        <f t="shared" si="0"/>
        <v>0</v>
      </c>
      <c r="H17" s="368">
        <f t="shared" si="0"/>
        <v>12</v>
      </c>
      <c r="I17" s="370"/>
      <c r="J17" s="369">
        <f>M17+P17+S17</f>
        <v>180</v>
      </c>
      <c r="K17" s="367">
        <f t="shared" ref="K17" si="28">N17+Q17+T17</f>
        <v>0</v>
      </c>
      <c r="L17" s="368">
        <f t="shared" si="7"/>
        <v>12</v>
      </c>
      <c r="M17" s="366">
        <v>0</v>
      </c>
      <c r="N17" s="367">
        <v>0</v>
      </c>
      <c r="O17" s="368">
        <v>0</v>
      </c>
      <c r="P17" s="366">
        <v>60</v>
      </c>
      <c r="Q17" s="367">
        <v>0</v>
      </c>
      <c r="R17" s="368">
        <v>4</v>
      </c>
      <c r="S17" s="366">
        <v>120</v>
      </c>
      <c r="T17" s="360"/>
      <c r="U17" s="368">
        <v>8</v>
      </c>
      <c r="V17" s="360"/>
      <c r="W17" s="360">
        <f t="shared" si="19"/>
        <v>0</v>
      </c>
      <c r="X17" s="360">
        <f t="shared" si="27"/>
        <v>0</v>
      </c>
      <c r="Y17" s="360">
        <f t="shared" si="9"/>
        <v>0</v>
      </c>
      <c r="Z17" s="366"/>
      <c r="AA17" s="360"/>
      <c r="AB17" s="368"/>
      <c r="AC17" s="366"/>
      <c r="AD17" s="360"/>
      <c r="AE17" s="368"/>
      <c r="AF17" s="366"/>
      <c r="AG17" s="360"/>
      <c r="AH17" s="368"/>
      <c r="AI17" s="360"/>
      <c r="AJ17" s="360">
        <f t="shared" si="16"/>
        <v>0</v>
      </c>
      <c r="AK17" s="360"/>
      <c r="AL17" s="360">
        <f t="shared" si="10"/>
        <v>0</v>
      </c>
      <c r="AM17" s="366"/>
      <c r="AN17" s="360"/>
      <c r="AO17" s="368"/>
      <c r="AP17" s="366"/>
      <c r="AQ17" s="360"/>
      <c r="AR17" s="368"/>
      <c r="AS17" s="366"/>
      <c r="AT17" s="360"/>
      <c r="AU17" s="368"/>
      <c r="AV17" s="360"/>
      <c r="AW17" s="367">
        <f>AZ17+BC17+BF17</f>
        <v>0</v>
      </c>
      <c r="AX17" s="367">
        <f>BA17+BD17+BG17</f>
        <v>0</v>
      </c>
      <c r="AY17" s="367">
        <f t="shared" si="14"/>
        <v>0</v>
      </c>
      <c r="AZ17" s="366"/>
      <c r="BA17" s="367"/>
      <c r="BB17" s="368"/>
      <c r="BC17" s="366"/>
      <c r="BD17" s="367"/>
      <c r="BE17" s="368"/>
      <c r="BF17" s="366"/>
      <c r="BG17" s="367"/>
      <c r="BH17" s="368"/>
      <c r="BI17" s="361"/>
    </row>
    <row r="18" spans="2:61" s="324" customFormat="1" ht="45.75" thickBot="1">
      <c r="B18" s="371"/>
      <c r="C18" s="372" t="s">
        <v>363</v>
      </c>
      <c r="D18" s="373">
        <v>161000</v>
      </c>
      <c r="E18" s="373">
        <v>161000</v>
      </c>
      <c r="F18" s="374">
        <f t="shared" si="0"/>
        <v>20305.72</v>
      </c>
      <c r="G18" s="375">
        <f t="shared" si="0"/>
        <v>0</v>
      </c>
      <c r="H18" s="376">
        <f t="shared" si="0"/>
        <v>979</v>
      </c>
      <c r="I18" s="377"/>
      <c r="J18" s="375">
        <f t="shared" si="18"/>
        <v>20305.72</v>
      </c>
      <c r="K18" s="375">
        <f>N18+Q18+T18</f>
        <v>0</v>
      </c>
      <c r="L18" s="376">
        <f t="shared" si="7"/>
        <v>979</v>
      </c>
      <c r="M18" s="374">
        <f>SUM(M19:M22)</f>
        <v>6818.04</v>
      </c>
      <c r="N18" s="378">
        <f t="shared" ref="N18:AM18" si="29">SUM(N19:N22)</f>
        <v>0</v>
      </c>
      <c r="O18" s="376">
        <f t="shared" si="29"/>
        <v>331</v>
      </c>
      <c r="P18" s="374">
        <f t="shared" si="29"/>
        <v>6818.04</v>
      </c>
      <c r="Q18" s="378">
        <f t="shared" si="29"/>
        <v>0</v>
      </c>
      <c r="R18" s="376">
        <f t="shared" si="29"/>
        <v>325</v>
      </c>
      <c r="S18" s="374">
        <f t="shared" si="29"/>
        <v>6669.6399999999994</v>
      </c>
      <c r="T18" s="378">
        <f t="shared" si="29"/>
        <v>0</v>
      </c>
      <c r="U18" s="376">
        <f t="shared" si="29"/>
        <v>323</v>
      </c>
      <c r="V18" s="375">
        <f t="shared" si="29"/>
        <v>0</v>
      </c>
      <c r="W18" s="375">
        <f t="shared" si="19"/>
        <v>0</v>
      </c>
      <c r="X18" s="375">
        <f t="shared" si="29"/>
        <v>0</v>
      </c>
      <c r="Y18" s="375">
        <f t="shared" si="9"/>
        <v>0</v>
      </c>
      <c r="Z18" s="374">
        <f t="shared" si="29"/>
        <v>0</v>
      </c>
      <c r="AA18" s="378">
        <f t="shared" si="29"/>
        <v>0</v>
      </c>
      <c r="AB18" s="376">
        <f t="shared" si="29"/>
        <v>0</v>
      </c>
      <c r="AC18" s="374">
        <f t="shared" si="29"/>
        <v>0</v>
      </c>
      <c r="AD18" s="378">
        <f t="shared" si="29"/>
        <v>0</v>
      </c>
      <c r="AE18" s="376">
        <f t="shared" si="29"/>
        <v>0</v>
      </c>
      <c r="AF18" s="374">
        <f t="shared" si="29"/>
        <v>0</v>
      </c>
      <c r="AG18" s="378">
        <f t="shared" si="29"/>
        <v>0</v>
      </c>
      <c r="AH18" s="376">
        <f t="shared" si="29"/>
        <v>0</v>
      </c>
      <c r="AI18" s="375">
        <f t="shared" si="29"/>
        <v>0</v>
      </c>
      <c r="AJ18" s="375">
        <f t="shared" si="16"/>
        <v>0</v>
      </c>
      <c r="AK18" s="375">
        <f t="shared" si="29"/>
        <v>0</v>
      </c>
      <c r="AL18" s="375">
        <f t="shared" si="10"/>
        <v>0</v>
      </c>
      <c r="AM18" s="374">
        <f t="shared" si="29"/>
        <v>0</v>
      </c>
      <c r="AN18" s="378"/>
      <c r="AO18" s="376">
        <f t="shared" ref="AO18:AP18" si="30">SUM(AO19:AO22)</f>
        <v>0</v>
      </c>
      <c r="AP18" s="374">
        <f t="shared" si="30"/>
        <v>0</v>
      </c>
      <c r="AQ18" s="378"/>
      <c r="AR18" s="376">
        <f t="shared" ref="AR18" si="31">SUM(AR19:AR22)</f>
        <v>0</v>
      </c>
      <c r="AS18" s="374">
        <f>SUM(AS19:AS22)</f>
        <v>0</v>
      </c>
      <c r="AT18" s="378">
        <f t="shared" ref="AT18:AX18" si="32">SUM(AT19:AT22)</f>
        <v>0</v>
      </c>
      <c r="AU18" s="376">
        <f t="shared" si="32"/>
        <v>0</v>
      </c>
      <c r="AV18" s="375">
        <f t="shared" si="32"/>
        <v>0</v>
      </c>
      <c r="AW18" s="375">
        <f t="shared" ref="AW18:AX73" si="33">AZ18+BC18+BF18</f>
        <v>0</v>
      </c>
      <c r="AX18" s="375">
        <f t="shared" si="32"/>
        <v>0</v>
      </c>
      <c r="AY18" s="375">
        <f t="shared" si="14"/>
        <v>0</v>
      </c>
      <c r="AZ18" s="374">
        <f>SUM(AZ19:AZ22)</f>
        <v>0</v>
      </c>
      <c r="BA18" s="377">
        <f t="shared" ref="BA18:BH18" si="34">SUM(BA19:BA22)</f>
        <v>0</v>
      </c>
      <c r="BB18" s="377">
        <f t="shared" si="34"/>
        <v>0</v>
      </c>
      <c r="BC18" s="374">
        <f t="shared" si="34"/>
        <v>0</v>
      </c>
      <c r="BD18" s="377">
        <f t="shared" si="34"/>
        <v>0</v>
      </c>
      <c r="BE18" s="377">
        <f t="shared" si="34"/>
        <v>0</v>
      </c>
      <c r="BF18" s="374">
        <f t="shared" si="34"/>
        <v>0</v>
      </c>
      <c r="BG18" s="377">
        <f t="shared" si="34"/>
        <v>0</v>
      </c>
      <c r="BH18" s="377">
        <f t="shared" si="34"/>
        <v>0</v>
      </c>
      <c r="BI18" s="376"/>
    </row>
    <row r="19" spans="2:61" s="324" customFormat="1">
      <c r="B19" s="356"/>
      <c r="C19" s="364" t="s">
        <v>364</v>
      </c>
      <c r="D19" s="365"/>
      <c r="E19" s="365"/>
      <c r="F19" s="366">
        <f t="shared" si="0"/>
        <v>1337.62</v>
      </c>
      <c r="G19" s="367">
        <f t="shared" si="0"/>
        <v>0</v>
      </c>
      <c r="H19" s="368">
        <f t="shared" si="0"/>
        <v>328</v>
      </c>
      <c r="I19" s="370"/>
      <c r="J19" s="379">
        <f>M19+P19+S19</f>
        <v>1337.62</v>
      </c>
      <c r="K19" s="367">
        <f t="shared" ref="K19:L34" si="35">N19+Q19+T19</f>
        <v>0</v>
      </c>
      <c r="L19" s="368">
        <f>O19+R19+U19</f>
        <v>328</v>
      </c>
      <c r="M19" s="366">
        <v>460.04</v>
      </c>
      <c r="N19" s="367">
        <v>0</v>
      </c>
      <c r="O19" s="368">
        <v>113</v>
      </c>
      <c r="P19" s="366">
        <v>436.94</v>
      </c>
      <c r="Q19" s="367">
        <v>0</v>
      </c>
      <c r="R19" s="368">
        <v>107</v>
      </c>
      <c r="S19" s="366">
        <v>440.64</v>
      </c>
      <c r="T19" s="360"/>
      <c r="U19" s="368">
        <v>108</v>
      </c>
      <c r="V19" s="360"/>
      <c r="W19" s="360">
        <f>Z19+AC19+AF19</f>
        <v>0</v>
      </c>
      <c r="X19" s="360">
        <f t="shared" ref="X19:Y34" si="36">AA19+AD19+AG19</f>
        <v>0</v>
      </c>
      <c r="Y19" s="360">
        <f t="shared" si="9"/>
        <v>0</v>
      </c>
      <c r="Z19" s="370"/>
      <c r="AA19" s="360"/>
      <c r="AB19" s="368"/>
      <c r="AC19" s="370"/>
      <c r="AD19" s="360"/>
      <c r="AE19" s="368"/>
      <c r="AF19" s="370"/>
      <c r="AG19" s="360"/>
      <c r="AH19" s="368"/>
      <c r="AI19" s="360"/>
      <c r="AJ19" s="360">
        <f t="shared" si="16"/>
        <v>0</v>
      </c>
      <c r="AK19" s="360"/>
      <c r="AL19" s="360">
        <f t="shared" si="10"/>
        <v>0</v>
      </c>
      <c r="AM19" s="370"/>
      <c r="AN19" s="360"/>
      <c r="AO19" s="368"/>
      <c r="AP19" s="370"/>
      <c r="AQ19" s="360"/>
      <c r="AR19" s="368"/>
      <c r="AS19" s="370"/>
      <c r="AT19" s="360"/>
      <c r="AU19" s="368"/>
      <c r="AV19" s="360"/>
      <c r="AW19" s="367"/>
      <c r="AX19" s="367"/>
      <c r="AY19" s="367"/>
      <c r="AZ19" s="370"/>
      <c r="BA19" s="367"/>
      <c r="BB19" s="368"/>
      <c r="BC19" s="370"/>
      <c r="BD19" s="367"/>
      <c r="BE19" s="368"/>
      <c r="BF19" s="366"/>
      <c r="BG19" s="367"/>
      <c r="BH19" s="368"/>
      <c r="BI19" s="361"/>
    </row>
    <row r="20" spans="2:61" s="324" customFormat="1">
      <c r="B20" s="356"/>
      <c r="C20" s="364" t="s">
        <v>365</v>
      </c>
      <c r="D20" s="365"/>
      <c r="E20" s="365"/>
      <c r="F20" s="366">
        <f t="shared" si="0"/>
        <v>7313.7</v>
      </c>
      <c r="G20" s="367">
        <f t="shared" si="0"/>
        <v>0</v>
      </c>
      <c r="H20" s="368">
        <f t="shared" si="0"/>
        <v>318</v>
      </c>
      <c r="I20" s="370"/>
      <c r="J20" s="369">
        <f t="shared" si="18"/>
        <v>7313.7</v>
      </c>
      <c r="K20" s="367">
        <f t="shared" si="35"/>
        <v>0</v>
      </c>
      <c r="L20" s="368">
        <f t="shared" si="7"/>
        <v>318</v>
      </c>
      <c r="M20" s="370">
        <v>2438</v>
      </c>
      <c r="N20" s="367">
        <v>0</v>
      </c>
      <c r="O20" s="368">
        <v>106</v>
      </c>
      <c r="P20" s="366">
        <v>2391.6999999999998</v>
      </c>
      <c r="Q20" s="367">
        <v>0</v>
      </c>
      <c r="R20" s="368">
        <v>104</v>
      </c>
      <c r="S20" s="366">
        <v>2484</v>
      </c>
      <c r="T20" s="360"/>
      <c r="U20" s="368">
        <v>108</v>
      </c>
      <c r="V20" s="360"/>
      <c r="W20" s="360">
        <f t="shared" si="19"/>
        <v>0</v>
      </c>
      <c r="X20" s="360">
        <f t="shared" si="36"/>
        <v>0</v>
      </c>
      <c r="Y20" s="360">
        <f t="shared" si="9"/>
        <v>0</v>
      </c>
      <c r="Z20" s="370"/>
      <c r="AA20" s="360"/>
      <c r="AB20" s="368"/>
      <c r="AC20" s="370"/>
      <c r="AD20" s="360"/>
      <c r="AE20" s="368"/>
      <c r="AF20" s="370"/>
      <c r="AG20" s="360"/>
      <c r="AH20" s="368"/>
      <c r="AI20" s="360"/>
      <c r="AJ20" s="360">
        <f t="shared" si="16"/>
        <v>0</v>
      </c>
      <c r="AK20" s="360"/>
      <c r="AL20" s="360">
        <f t="shared" si="10"/>
        <v>0</v>
      </c>
      <c r="AM20" s="370"/>
      <c r="AN20" s="360"/>
      <c r="AO20" s="368"/>
      <c r="AP20" s="370"/>
      <c r="AQ20" s="360"/>
      <c r="AR20" s="368"/>
      <c r="AS20" s="370"/>
      <c r="AT20" s="360"/>
      <c r="AU20" s="368"/>
      <c r="AV20" s="360"/>
      <c r="AW20" s="367"/>
      <c r="AX20" s="367"/>
      <c r="AY20" s="367"/>
      <c r="AZ20" s="370"/>
      <c r="BA20" s="367"/>
      <c r="BB20" s="368"/>
      <c r="BC20" s="370"/>
      <c r="BD20" s="367"/>
      <c r="BE20" s="368"/>
      <c r="BF20" s="366"/>
      <c r="BG20" s="367"/>
      <c r="BH20" s="368"/>
      <c r="BI20" s="361"/>
    </row>
    <row r="21" spans="2:61" s="324" customFormat="1">
      <c r="B21" s="356"/>
      <c r="C21" s="364" t="s">
        <v>366</v>
      </c>
      <c r="D21" s="365"/>
      <c r="E21" s="365"/>
      <c r="F21" s="366">
        <f t="shared" ref="F21:H76" si="37">M21+P21+S21+Z21+AC21+AF21+AM21+AP21+AS21+AZ21+BC21+BF21</f>
        <v>10709.7</v>
      </c>
      <c r="G21" s="367">
        <f t="shared" si="37"/>
        <v>0</v>
      </c>
      <c r="H21" s="368">
        <f t="shared" si="37"/>
        <v>306</v>
      </c>
      <c r="I21" s="370"/>
      <c r="J21" s="369">
        <f t="shared" si="18"/>
        <v>10709.7</v>
      </c>
      <c r="K21" s="367">
        <f t="shared" si="35"/>
        <v>0</v>
      </c>
      <c r="L21" s="368">
        <f t="shared" si="7"/>
        <v>306</v>
      </c>
      <c r="M21" s="370">
        <v>3745</v>
      </c>
      <c r="N21" s="367">
        <v>0</v>
      </c>
      <c r="O21" s="368">
        <v>107</v>
      </c>
      <c r="P21" s="366">
        <v>3569.7</v>
      </c>
      <c r="Q21" s="367">
        <v>0</v>
      </c>
      <c r="R21" s="368">
        <v>102</v>
      </c>
      <c r="S21" s="366">
        <v>3395</v>
      </c>
      <c r="T21" s="360"/>
      <c r="U21" s="368">
        <v>97</v>
      </c>
      <c r="V21" s="360"/>
      <c r="W21" s="360">
        <f t="shared" si="19"/>
        <v>0</v>
      </c>
      <c r="X21" s="360">
        <f t="shared" si="36"/>
        <v>0</v>
      </c>
      <c r="Y21" s="360">
        <f t="shared" si="9"/>
        <v>0</v>
      </c>
      <c r="Z21" s="370"/>
      <c r="AA21" s="360"/>
      <c r="AB21" s="368"/>
      <c r="AC21" s="370"/>
      <c r="AD21" s="360"/>
      <c r="AE21" s="368"/>
      <c r="AF21" s="370"/>
      <c r="AG21" s="360"/>
      <c r="AH21" s="368"/>
      <c r="AI21" s="360"/>
      <c r="AJ21" s="360">
        <f t="shared" si="16"/>
        <v>0</v>
      </c>
      <c r="AK21" s="360"/>
      <c r="AL21" s="360">
        <f t="shared" si="10"/>
        <v>0</v>
      </c>
      <c r="AM21" s="370"/>
      <c r="AN21" s="360"/>
      <c r="AO21" s="368"/>
      <c r="AP21" s="370"/>
      <c r="AQ21" s="360"/>
      <c r="AR21" s="368"/>
      <c r="AS21" s="370"/>
      <c r="AT21" s="360"/>
      <c r="AU21" s="368"/>
      <c r="AV21" s="360"/>
      <c r="AW21" s="367"/>
      <c r="AX21" s="367"/>
      <c r="AY21" s="367"/>
      <c r="AZ21" s="370"/>
      <c r="BA21" s="367"/>
      <c r="BB21" s="368"/>
      <c r="BC21" s="370"/>
      <c r="BD21" s="367"/>
      <c r="BE21" s="368"/>
      <c r="BF21" s="366"/>
      <c r="BG21" s="367"/>
      <c r="BH21" s="368"/>
      <c r="BI21" s="361"/>
    </row>
    <row r="22" spans="2:61" s="324" customFormat="1" ht="15.75" thickBot="1">
      <c r="B22" s="356"/>
      <c r="C22" s="364" t="s">
        <v>367</v>
      </c>
      <c r="D22" s="365"/>
      <c r="E22" s="365"/>
      <c r="F22" s="366">
        <f t="shared" si="37"/>
        <v>944.7</v>
      </c>
      <c r="G22" s="367">
        <f t="shared" si="37"/>
        <v>0</v>
      </c>
      <c r="H22" s="368">
        <f t="shared" si="37"/>
        <v>27</v>
      </c>
      <c r="I22" s="370"/>
      <c r="J22" s="369">
        <f t="shared" si="18"/>
        <v>944.7</v>
      </c>
      <c r="K22" s="367">
        <f t="shared" si="35"/>
        <v>0</v>
      </c>
      <c r="L22" s="368">
        <f t="shared" si="35"/>
        <v>27</v>
      </c>
      <c r="M22" s="366">
        <v>175</v>
      </c>
      <c r="N22" s="367">
        <v>0</v>
      </c>
      <c r="O22" s="368">
        <v>5</v>
      </c>
      <c r="P22" s="366">
        <v>419.7</v>
      </c>
      <c r="Q22" s="367">
        <v>0</v>
      </c>
      <c r="R22" s="368">
        <v>12</v>
      </c>
      <c r="S22" s="366">
        <v>350</v>
      </c>
      <c r="T22" s="360"/>
      <c r="U22" s="368">
        <v>10</v>
      </c>
      <c r="V22" s="360"/>
      <c r="W22" s="360">
        <f t="shared" si="19"/>
        <v>0</v>
      </c>
      <c r="X22" s="360">
        <f t="shared" si="36"/>
        <v>0</v>
      </c>
      <c r="Y22" s="360">
        <f t="shared" si="36"/>
        <v>0</v>
      </c>
      <c r="Z22" s="370"/>
      <c r="AA22" s="360"/>
      <c r="AB22" s="368"/>
      <c r="AC22" s="370"/>
      <c r="AD22" s="360"/>
      <c r="AE22" s="368"/>
      <c r="AF22" s="370"/>
      <c r="AG22" s="360"/>
      <c r="AH22" s="368"/>
      <c r="AI22" s="360"/>
      <c r="AJ22" s="360">
        <f t="shared" si="16"/>
        <v>0</v>
      </c>
      <c r="AK22" s="360"/>
      <c r="AL22" s="360">
        <f t="shared" si="10"/>
        <v>0</v>
      </c>
      <c r="AM22" s="370"/>
      <c r="AN22" s="360"/>
      <c r="AO22" s="368"/>
      <c r="AP22" s="370"/>
      <c r="AQ22" s="360"/>
      <c r="AR22" s="368"/>
      <c r="AS22" s="370"/>
      <c r="AT22" s="360"/>
      <c r="AU22" s="368"/>
      <c r="AV22" s="360"/>
      <c r="AW22" s="367"/>
      <c r="AX22" s="367"/>
      <c r="AY22" s="367"/>
      <c r="AZ22" s="370"/>
      <c r="BA22" s="367"/>
      <c r="BB22" s="368"/>
      <c r="BC22" s="370"/>
      <c r="BD22" s="367"/>
      <c r="BE22" s="368"/>
      <c r="BF22" s="366"/>
      <c r="BG22" s="367"/>
      <c r="BH22" s="368"/>
      <c r="BI22" s="361"/>
    </row>
    <row r="23" spans="2:61" s="324" customFormat="1" ht="15.75" thickBot="1">
      <c r="B23" s="371"/>
      <c r="C23" s="372" t="s">
        <v>368</v>
      </c>
      <c r="D23" s="373">
        <v>416000</v>
      </c>
      <c r="E23" s="373">
        <v>416000</v>
      </c>
      <c r="F23" s="374">
        <f t="shared" si="37"/>
        <v>84650.4</v>
      </c>
      <c r="G23" s="375">
        <f t="shared" si="37"/>
        <v>0</v>
      </c>
      <c r="H23" s="376">
        <f t="shared" si="37"/>
        <v>2361</v>
      </c>
      <c r="I23" s="377"/>
      <c r="J23" s="378">
        <f>M23+P23+S23</f>
        <v>84650.4</v>
      </c>
      <c r="K23" s="375">
        <f>N23+Q23+T23</f>
        <v>0</v>
      </c>
      <c r="L23" s="376">
        <f t="shared" si="35"/>
        <v>2361</v>
      </c>
      <c r="M23" s="374">
        <f>SUM(M24:M28)</f>
        <v>28216.799999999999</v>
      </c>
      <c r="N23" s="378">
        <f t="shared" ref="N23:AM23" si="38">SUM(N24:N28)</f>
        <v>0</v>
      </c>
      <c r="O23" s="376">
        <f t="shared" si="38"/>
        <v>787</v>
      </c>
      <c r="P23" s="374">
        <f t="shared" si="38"/>
        <v>28216.799999999999</v>
      </c>
      <c r="Q23" s="378">
        <f t="shared" si="38"/>
        <v>0</v>
      </c>
      <c r="R23" s="376">
        <f t="shared" si="38"/>
        <v>787</v>
      </c>
      <c r="S23" s="374">
        <f t="shared" si="38"/>
        <v>28216.799999999999</v>
      </c>
      <c r="T23" s="378">
        <f t="shared" si="38"/>
        <v>0</v>
      </c>
      <c r="U23" s="376">
        <f t="shared" si="38"/>
        <v>787</v>
      </c>
      <c r="V23" s="375">
        <f t="shared" si="38"/>
        <v>0</v>
      </c>
      <c r="W23" s="375">
        <f t="shared" si="19"/>
        <v>0</v>
      </c>
      <c r="X23" s="375">
        <f t="shared" si="38"/>
        <v>0</v>
      </c>
      <c r="Y23" s="375">
        <f t="shared" si="36"/>
        <v>0</v>
      </c>
      <c r="Z23" s="374">
        <f t="shared" si="38"/>
        <v>0</v>
      </c>
      <c r="AA23" s="378">
        <f t="shared" si="38"/>
        <v>0</v>
      </c>
      <c r="AB23" s="376">
        <f t="shared" si="38"/>
        <v>0</v>
      </c>
      <c r="AC23" s="374">
        <f t="shared" si="38"/>
        <v>0</v>
      </c>
      <c r="AD23" s="378">
        <f t="shared" si="38"/>
        <v>0</v>
      </c>
      <c r="AE23" s="376">
        <f t="shared" si="38"/>
        <v>0</v>
      </c>
      <c r="AF23" s="374">
        <f t="shared" si="38"/>
        <v>0</v>
      </c>
      <c r="AG23" s="378">
        <f t="shared" si="38"/>
        <v>0</v>
      </c>
      <c r="AH23" s="376">
        <f t="shared" si="38"/>
        <v>0</v>
      </c>
      <c r="AI23" s="375">
        <f t="shared" si="38"/>
        <v>0</v>
      </c>
      <c r="AJ23" s="375">
        <f t="shared" si="16"/>
        <v>0</v>
      </c>
      <c r="AK23" s="375">
        <f t="shared" si="38"/>
        <v>0</v>
      </c>
      <c r="AL23" s="375">
        <f t="shared" si="10"/>
        <v>0</v>
      </c>
      <c r="AM23" s="374">
        <f t="shared" si="38"/>
        <v>0</v>
      </c>
      <c r="AN23" s="378"/>
      <c r="AO23" s="376">
        <f t="shared" ref="AO23:AP23" si="39">SUM(AO24:AO28)</f>
        <v>0</v>
      </c>
      <c r="AP23" s="374">
        <f t="shared" si="39"/>
        <v>0</v>
      </c>
      <c r="AQ23" s="378"/>
      <c r="AR23" s="376">
        <f t="shared" ref="AR23" si="40">SUM(AR24:AR28)</f>
        <v>0</v>
      </c>
      <c r="AS23" s="374">
        <f>SUM(AS24:AS28)</f>
        <v>0</v>
      </c>
      <c r="AT23" s="378">
        <f t="shared" ref="AT23:AX23" si="41">SUM(AT24:AT28)</f>
        <v>0</v>
      </c>
      <c r="AU23" s="376">
        <f t="shared" si="41"/>
        <v>0</v>
      </c>
      <c r="AV23" s="375">
        <f t="shared" si="41"/>
        <v>0</v>
      </c>
      <c r="AW23" s="375">
        <f t="shared" si="33"/>
        <v>0</v>
      </c>
      <c r="AX23" s="375">
        <f t="shared" si="41"/>
        <v>0</v>
      </c>
      <c r="AY23" s="375">
        <f t="shared" si="14"/>
        <v>0</v>
      </c>
      <c r="AZ23" s="374">
        <f>SUM(AZ24:AZ28)</f>
        <v>0</v>
      </c>
      <c r="BA23" s="377">
        <f t="shared" ref="BA23:BI23" si="42">SUM(BA24:BA28)</f>
        <v>0</v>
      </c>
      <c r="BB23" s="377">
        <f t="shared" si="42"/>
        <v>0</v>
      </c>
      <c r="BC23" s="374">
        <f t="shared" si="42"/>
        <v>0</v>
      </c>
      <c r="BD23" s="377">
        <f t="shared" si="42"/>
        <v>0</v>
      </c>
      <c r="BE23" s="377">
        <f t="shared" si="42"/>
        <v>0</v>
      </c>
      <c r="BF23" s="374">
        <f t="shared" si="42"/>
        <v>0</v>
      </c>
      <c r="BG23" s="377">
        <f t="shared" si="42"/>
        <v>0</v>
      </c>
      <c r="BH23" s="377">
        <f t="shared" si="42"/>
        <v>0</v>
      </c>
      <c r="BI23" s="374">
        <f t="shared" si="42"/>
        <v>0</v>
      </c>
    </row>
    <row r="24" spans="2:61" s="324" customFormat="1" ht="30">
      <c r="B24" s="356"/>
      <c r="C24" s="364" t="s">
        <v>369</v>
      </c>
      <c r="D24" s="365"/>
      <c r="E24" s="365"/>
      <c r="F24" s="366">
        <f t="shared" si="37"/>
        <v>19773.150000000001</v>
      </c>
      <c r="G24" s="367">
        <f t="shared" si="37"/>
        <v>0</v>
      </c>
      <c r="H24" s="368">
        <f t="shared" si="37"/>
        <v>565</v>
      </c>
      <c r="I24" s="370"/>
      <c r="J24" s="369">
        <f t="shared" si="18"/>
        <v>19773.150000000001</v>
      </c>
      <c r="K24" s="369">
        <f t="shared" si="18"/>
        <v>0</v>
      </c>
      <c r="L24" s="368">
        <f t="shared" si="35"/>
        <v>565</v>
      </c>
      <c r="M24" s="370">
        <v>6472.55</v>
      </c>
      <c r="N24" s="367">
        <v>0</v>
      </c>
      <c r="O24" s="368">
        <v>185</v>
      </c>
      <c r="P24" s="366">
        <v>6650.9</v>
      </c>
      <c r="Q24" s="367">
        <v>0</v>
      </c>
      <c r="R24" s="368">
        <v>190</v>
      </c>
      <c r="S24" s="366">
        <v>6649.7</v>
      </c>
      <c r="T24" s="360"/>
      <c r="U24" s="368">
        <v>190</v>
      </c>
      <c r="V24" s="360"/>
      <c r="W24" s="360">
        <f t="shared" si="19"/>
        <v>0</v>
      </c>
      <c r="X24" s="360">
        <f t="shared" si="19"/>
        <v>0</v>
      </c>
      <c r="Y24" s="360">
        <f t="shared" si="36"/>
        <v>0</v>
      </c>
      <c r="Z24" s="370"/>
      <c r="AA24" s="360"/>
      <c r="AB24" s="368"/>
      <c r="AC24" s="370"/>
      <c r="AD24" s="360"/>
      <c r="AE24" s="368"/>
      <c r="AF24" s="370"/>
      <c r="AG24" s="360"/>
      <c r="AH24" s="368"/>
      <c r="AI24" s="360"/>
      <c r="AJ24" s="360">
        <f t="shared" si="16"/>
        <v>0</v>
      </c>
      <c r="AK24" s="360"/>
      <c r="AL24" s="360">
        <f t="shared" si="10"/>
        <v>0</v>
      </c>
      <c r="AM24" s="370"/>
      <c r="AN24" s="360"/>
      <c r="AO24" s="368"/>
      <c r="AP24" s="370"/>
      <c r="AQ24" s="360"/>
      <c r="AR24" s="368"/>
      <c r="AS24" s="370"/>
      <c r="AT24" s="360"/>
      <c r="AU24" s="368"/>
      <c r="AV24" s="360"/>
      <c r="AW24" s="367"/>
      <c r="AX24" s="367"/>
      <c r="AY24" s="367"/>
      <c r="AZ24" s="370"/>
      <c r="BA24" s="367"/>
      <c r="BB24" s="368"/>
      <c r="BC24" s="370"/>
      <c r="BD24" s="367"/>
      <c r="BE24" s="368"/>
      <c r="BF24" s="366"/>
      <c r="BG24" s="367"/>
      <c r="BH24" s="368"/>
      <c r="BI24" s="361"/>
    </row>
    <row r="25" spans="2:61" s="324" customFormat="1">
      <c r="B25" s="356"/>
      <c r="C25" s="364" t="s">
        <v>370</v>
      </c>
      <c r="D25" s="365"/>
      <c r="E25" s="365"/>
      <c r="F25" s="366">
        <f t="shared" si="37"/>
        <v>9404.7000000000007</v>
      </c>
      <c r="G25" s="367">
        <f t="shared" si="37"/>
        <v>0</v>
      </c>
      <c r="H25" s="368">
        <f t="shared" si="37"/>
        <v>495</v>
      </c>
      <c r="I25" s="370"/>
      <c r="J25" s="369">
        <f t="shared" si="18"/>
        <v>9404.7000000000007</v>
      </c>
      <c r="K25" s="369">
        <f t="shared" si="18"/>
        <v>0</v>
      </c>
      <c r="L25" s="368">
        <f t="shared" si="35"/>
        <v>495</v>
      </c>
      <c r="M25" s="370">
        <v>3173</v>
      </c>
      <c r="N25" s="367">
        <v>0</v>
      </c>
      <c r="O25" s="368">
        <v>167</v>
      </c>
      <c r="P25" s="366">
        <v>3115.7</v>
      </c>
      <c r="Q25" s="367">
        <v>0</v>
      </c>
      <c r="R25" s="368">
        <v>164</v>
      </c>
      <c r="S25" s="366">
        <v>3116</v>
      </c>
      <c r="T25" s="360"/>
      <c r="U25" s="368">
        <v>164</v>
      </c>
      <c r="V25" s="360"/>
      <c r="W25" s="360">
        <f t="shared" ref="W25:X76" si="43">Z25+AC25+AF25</f>
        <v>0</v>
      </c>
      <c r="X25" s="360">
        <f t="shared" si="43"/>
        <v>0</v>
      </c>
      <c r="Y25" s="360">
        <f t="shared" si="36"/>
        <v>0</v>
      </c>
      <c r="Z25" s="370"/>
      <c r="AA25" s="360"/>
      <c r="AB25" s="368"/>
      <c r="AC25" s="370"/>
      <c r="AD25" s="360"/>
      <c r="AE25" s="368"/>
      <c r="AF25" s="370"/>
      <c r="AG25" s="360"/>
      <c r="AH25" s="368"/>
      <c r="AI25" s="360"/>
      <c r="AJ25" s="360">
        <f t="shared" si="16"/>
        <v>0</v>
      </c>
      <c r="AK25" s="360"/>
      <c r="AL25" s="360">
        <f t="shared" si="10"/>
        <v>0</v>
      </c>
      <c r="AM25" s="370"/>
      <c r="AN25" s="360"/>
      <c r="AO25" s="368"/>
      <c r="AP25" s="370"/>
      <c r="AQ25" s="360"/>
      <c r="AR25" s="368"/>
      <c r="AS25" s="370"/>
      <c r="AT25" s="360"/>
      <c r="AU25" s="368"/>
      <c r="AV25" s="360"/>
      <c r="AW25" s="367"/>
      <c r="AX25" s="367"/>
      <c r="AY25" s="367"/>
      <c r="AZ25" s="370"/>
      <c r="BA25" s="367"/>
      <c r="BB25" s="368"/>
      <c r="BC25" s="370"/>
      <c r="BD25" s="367"/>
      <c r="BE25" s="368"/>
      <c r="BF25" s="366"/>
      <c r="BG25" s="367"/>
      <c r="BH25" s="368"/>
      <c r="BI25" s="361"/>
    </row>
    <row r="26" spans="2:61" s="324" customFormat="1">
      <c r="B26" s="356"/>
      <c r="C26" s="364" t="s">
        <v>371</v>
      </c>
      <c r="D26" s="365"/>
      <c r="E26" s="365"/>
      <c r="F26" s="366">
        <f t="shared" si="37"/>
        <v>22329.149999999998</v>
      </c>
      <c r="G26" s="367">
        <f t="shared" si="37"/>
        <v>0</v>
      </c>
      <c r="H26" s="368">
        <f t="shared" si="37"/>
        <v>429</v>
      </c>
      <c r="I26" s="370"/>
      <c r="J26" s="369">
        <f t="shared" si="18"/>
        <v>22329.149999999998</v>
      </c>
      <c r="K26" s="369">
        <f t="shared" si="18"/>
        <v>0</v>
      </c>
      <c r="L26" s="368">
        <f t="shared" si="35"/>
        <v>429</v>
      </c>
      <c r="M26" s="370">
        <v>7547.25</v>
      </c>
      <c r="N26" s="367">
        <v>0</v>
      </c>
      <c r="O26" s="368">
        <v>145</v>
      </c>
      <c r="P26" s="366">
        <v>7390.7999999999993</v>
      </c>
      <c r="Q26" s="367">
        <v>0</v>
      </c>
      <c r="R26" s="368">
        <v>142</v>
      </c>
      <c r="S26" s="366">
        <v>7391.0999999999995</v>
      </c>
      <c r="T26" s="360"/>
      <c r="U26" s="368">
        <v>142</v>
      </c>
      <c r="V26" s="360"/>
      <c r="W26" s="360">
        <f t="shared" si="43"/>
        <v>0</v>
      </c>
      <c r="X26" s="360">
        <f t="shared" si="43"/>
        <v>0</v>
      </c>
      <c r="Y26" s="360">
        <f t="shared" si="36"/>
        <v>0</v>
      </c>
      <c r="Z26" s="370"/>
      <c r="AA26" s="360"/>
      <c r="AB26" s="368"/>
      <c r="AC26" s="370"/>
      <c r="AD26" s="360"/>
      <c r="AE26" s="368"/>
      <c r="AF26" s="370"/>
      <c r="AG26" s="360"/>
      <c r="AH26" s="368"/>
      <c r="AI26" s="360"/>
      <c r="AJ26" s="360">
        <f t="shared" si="16"/>
        <v>0</v>
      </c>
      <c r="AK26" s="360"/>
      <c r="AL26" s="360">
        <f t="shared" si="10"/>
        <v>0</v>
      </c>
      <c r="AM26" s="370"/>
      <c r="AN26" s="360"/>
      <c r="AO26" s="368"/>
      <c r="AP26" s="370"/>
      <c r="AQ26" s="360"/>
      <c r="AR26" s="368"/>
      <c r="AS26" s="370"/>
      <c r="AT26" s="360"/>
      <c r="AU26" s="368"/>
      <c r="AV26" s="360"/>
      <c r="AW26" s="367"/>
      <c r="AX26" s="367"/>
      <c r="AY26" s="367"/>
      <c r="AZ26" s="370"/>
      <c r="BA26" s="367"/>
      <c r="BB26" s="368"/>
      <c r="BC26" s="370"/>
      <c r="BD26" s="367"/>
      <c r="BE26" s="368"/>
      <c r="BF26" s="366"/>
      <c r="BG26" s="367"/>
      <c r="BH26" s="368"/>
      <c r="BI26" s="361"/>
    </row>
    <row r="27" spans="2:61" s="324" customFormat="1">
      <c r="B27" s="356"/>
      <c r="C27" s="364" t="s">
        <v>372</v>
      </c>
      <c r="D27" s="365"/>
      <c r="E27" s="365"/>
      <c r="F27" s="366">
        <f t="shared" si="37"/>
        <v>15623.7</v>
      </c>
      <c r="G27" s="367">
        <f t="shared" si="37"/>
        <v>0</v>
      </c>
      <c r="H27" s="368">
        <f t="shared" si="37"/>
        <v>434</v>
      </c>
      <c r="I27" s="370"/>
      <c r="J27" s="369">
        <f t="shared" si="18"/>
        <v>15623.7</v>
      </c>
      <c r="K27" s="369">
        <f t="shared" si="18"/>
        <v>0</v>
      </c>
      <c r="L27" s="368">
        <f t="shared" si="35"/>
        <v>434</v>
      </c>
      <c r="M27" s="370">
        <v>5184</v>
      </c>
      <c r="N27" s="367">
        <v>0</v>
      </c>
      <c r="O27" s="368">
        <v>144</v>
      </c>
      <c r="P27" s="366">
        <v>5219.7</v>
      </c>
      <c r="Q27" s="367">
        <v>0</v>
      </c>
      <c r="R27" s="368">
        <v>145</v>
      </c>
      <c r="S27" s="366">
        <v>5220</v>
      </c>
      <c r="T27" s="360"/>
      <c r="U27" s="368">
        <v>145</v>
      </c>
      <c r="V27" s="360"/>
      <c r="W27" s="360">
        <f t="shared" si="43"/>
        <v>0</v>
      </c>
      <c r="X27" s="360">
        <f t="shared" si="43"/>
        <v>0</v>
      </c>
      <c r="Y27" s="360">
        <f t="shared" si="36"/>
        <v>0</v>
      </c>
      <c r="Z27" s="370"/>
      <c r="AA27" s="360"/>
      <c r="AB27" s="368"/>
      <c r="AC27" s="370"/>
      <c r="AD27" s="360"/>
      <c r="AE27" s="368"/>
      <c r="AF27" s="370"/>
      <c r="AG27" s="360"/>
      <c r="AH27" s="368"/>
      <c r="AI27" s="360"/>
      <c r="AJ27" s="360">
        <f t="shared" si="16"/>
        <v>0</v>
      </c>
      <c r="AK27" s="360"/>
      <c r="AL27" s="360">
        <f t="shared" si="10"/>
        <v>0</v>
      </c>
      <c r="AM27" s="370"/>
      <c r="AN27" s="360"/>
      <c r="AO27" s="368"/>
      <c r="AP27" s="370"/>
      <c r="AQ27" s="360"/>
      <c r="AR27" s="368"/>
      <c r="AS27" s="370"/>
      <c r="AT27" s="360"/>
      <c r="AU27" s="368"/>
      <c r="AV27" s="360"/>
      <c r="AW27" s="367"/>
      <c r="AX27" s="367"/>
      <c r="AY27" s="367"/>
      <c r="AZ27" s="370"/>
      <c r="BA27" s="367"/>
      <c r="BB27" s="368"/>
      <c r="BC27" s="370"/>
      <c r="BD27" s="367"/>
      <c r="BE27" s="368"/>
      <c r="BF27" s="366"/>
      <c r="BG27" s="367"/>
      <c r="BH27" s="368"/>
      <c r="BI27" s="361"/>
    </row>
    <row r="28" spans="2:61" s="324" customFormat="1" ht="15.75" thickBot="1">
      <c r="B28" s="356"/>
      <c r="C28" s="364" t="s">
        <v>373</v>
      </c>
      <c r="D28" s="365"/>
      <c r="E28" s="365"/>
      <c r="F28" s="366">
        <f t="shared" si="37"/>
        <v>17519.7</v>
      </c>
      <c r="G28" s="367">
        <f t="shared" si="37"/>
        <v>0</v>
      </c>
      <c r="H28" s="368">
        <f t="shared" si="37"/>
        <v>438</v>
      </c>
      <c r="I28" s="370"/>
      <c r="J28" s="369">
        <f t="shared" si="18"/>
        <v>17519.7</v>
      </c>
      <c r="K28" s="369">
        <f t="shared" si="18"/>
        <v>0</v>
      </c>
      <c r="L28" s="368">
        <f t="shared" si="35"/>
        <v>438</v>
      </c>
      <c r="M28" s="370">
        <v>5840</v>
      </c>
      <c r="N28" s="367">
        <v>0</v>
      </c>
      <c r="O28" s="368">
        <v>146</v>
      </c>
      <c r="P28" s="366">
        <v>5839.7</v>
      </c>
      <c r="Q28" s="367">
        <v>0</v>
      </c>
      <c r="R28" s="368">
        <v>146</v>
      </c>
      <c r="S28" s="366">
        <v>5840</v>
      </c>
      <c r="T28" s="360"/>
      <c r="U28" s="368">
        <v>146</v>
      </c>
      <c r="V28" s="360"/>
      <c r="W28" s="360">
        <f t="shared" si="43"/>
        <v>0</v>
      </c>
      <c r="X28" s="360">
        <f t="shared" si="43"/>
        <v>0</v>
      </c>
      <c r="Y28" s="360">
        <f t="shared" si="36"/>
        <v>0</v>
      </c>
      <c r="Z28" s="370"/>
      <c r="AA28" s="360"/>
      <c r="AB28" s="368"/>
      <c r="AC28" s="370"/>
      <c r="AD28" s="360"/>
      <c r="AE28" s="368"/>
      <c r="AF28" s="370"/>
      <c r="AG28" s="360"/>
      <c r="AH28" s="368"/>
      <c r="AI28" s="360"/>
      <c r="AJ28" s="360">
        <f t="shared" si="16"/>
        <v>0</v>
      </c>
      <c r="AK28" s="360"/>
      <c r="AL28" s="360">
        <f t="shared" si="10"/>
        <v>0</v>
      </c>
      <c r="AM28" s="370"/>
      <c r="AN28" s="360"/>
      <c r="AO28" s="368"/>
      <c r="AP28" s="370"/>
      <c r="AQ28" s="360"/>
      <c r="AR28" s="368"/>
      <c r="AS28" s="370"/>
      <c r="AT28" s="360"/>
      <c r="AU28" s="368"/>
      <c r="AV28" s="360"/>
      <c r="AW28" s="367"/>
      <c r="AX28" s="367"/>
      <c r="AY28" s="367"/>
      <c r="AZ28" s="370"/>
      <c r="BA28" s="367"/>
      <c r="BB28" s="368"/>
      <c r="BC28" s="370"/>
      <c r="BD28" s="367"/>
      <c r="BE28" s="368"/>
      <c r="BF28" s="366"/>
      <c r="BG28" s="367"/>
      <c r="BH28" s="368"/>
      <c r="BI28" s="361"/>
    </row>
    <row r="29" spans="2:61" s="324" customFormat="1" ht="30.75" thickBot="1">
      <c r="B29" s="371"/>
      <c r="C29" s="372" t="s">
        <v>374</v>
      </c>
      <c r="D29" s="373">
        <v>109000</v>
      </c>
      <c r="E29" s="373">
        <v>109000</v>
      </c>
      <c r="F29" s="374">
        <f t="shared" si="37"/>
        <v>23387.200000000001</v>
      </c>
      <c r="G29" s="375">
        <f t="shared" si="37"/>
        <v>0</v>
      </c>
      <c r="H29" s="376">
        <f>O29+R29+U29+AB29+AE29+AH29+AO29+AR29+AU29+BB29+BE29+BH29</f>
        <v>622</v>
      </c>
      <c r="I29" s="377"/>
      <c r="J29" s="375">
        <f t="shared" si="18"/>
        <v>23387.200000000001</v>
      </c>
      <c r="K29" s="375">
        <f>N29+Q29+T29</f>
        <v>0</v>
      </c>
      <c r="L29" s="376">
        <f t="shared" si="35"/>
        <v>622</v>
      </c>
      <c r="M29" s="374">
        <f>SUM(M30:M31)</f>
        <v>0</v>
      </c>
      <c r="N29" s="378">
        <f t="shared" ref="N29:AM29" si="44">SUM(N30:N31)</f>
        <v>0</v>
      </c>
      <c r="O29" s="376">
        <f t="shared" si="44"/>
        <v>0</v>
      </c>
      <c r="P29" s="374">
        <f t="shared" si="44"/>
        <v>17446.400000000001</v>
      </c>
      <c r="Q29" s="378">
        <f t="shared" si="44"/>
        <v>0</v>
      </c>
      <c r="R29" s="376">
        <f t="shared" si="44"/>
        <v>464</v>
      </c>
      <c r="S29" s="374">
        <f t="shared" si="44"/>
        <v>5940.8</v>
      </c>
      <c r="T29" s="378">
        <f t="shared" si="44"/>
        <v>0</v>
      </c>
      <c r="U29" s="376">
        <f t="shared" si="44"/>
        <v>158</v>
      </c>
      <c r="V29" s="375">
        <f t="shared" si="44"/>
        <v>0</v>
      </c>
      <c r="W29" s="375">
        <f>Z29+AC29+AF29</f>
        <v>0</v>
      </c>
      <c r="X29" s="375">
        <f t="shared" si="44"/>
        <v>0</v>
      </c>
      <c r="Y29" s="375">
        <f t="shared" si="36"/>
        <v>0</v>
      </c>
      <c r="Z29" s="374">
        <f t="shared" si="44"/>
        <v>0</v>
      </c>
      <c r="AA29" s="378">
        <f t="shared" si="44"/>
        <v>0</v>
      </c>
      <c r="AB29" s="376">
        <f t="shared" si="44"/>
        <v>0</v>
      </c>
      <c r="AC29" s="374">
        <f t="shared" si="44"/>
        <v>0</v>
      </c>
      <c r="AD29" s="378">
        <f t="shared" si="44"/>
        <v>0</v>
      </c>
      <c r="AE29" s="376">
        <f t="shared" si="44"/>
        <v>0</v>
      </c>
      <c r="AF29" s="374">
        <f t="shared" si="44"/>
        <v>0</v>
      </c>
      <c r="AG29" s="378">
        <f t="shared" si="44"/>
        <v>0</v>
      </c>
      <c r="AH29" s="376">
        <f t="shared" si="44"/>
        <v>0</v>
      </c>
      <c r="AI29" s="375">
        <f t="shared" si="44"/>
        <v>0</v>
      </c>
      <c r="AJ29" s="375">
        <f t="shared" si="16"/>
        <v>0</v>
      </c>
      <c r="AK29" s="375">
        <f t="shared" si="44"/>
        <v>0</v>
      </c>
      <c r="AL29" s="375">
        <f t="shared" si="10"/>
        <v>0</v>
      </c>
      <c r="AM29" s="374">
        <f t="shared" si="44"/>
        <v>0</v>
      </c>
      <c r="AN29" s="378"/>
      <c r="AO29" s="376">
        <f t="shared" ref="AO29:AP29" si="45">SUM(AO30:AO31)</f>
        <v>0</v>
      </c>
      <c r="AP29" s="374">
        <f t="shared" si="45"/>
        <v>0</v>
      </c>
      <c r="AQ29" s="378"/>
      <c r="AR29" s="376">
        <f t="shared" ref="AR29" si="46">SUM(AR30:AR31)</f>
        <v>0</v>
      </c>
      <c r="AS29" s="374">
        <f>SUM(AS30:AS31)</f>
        <v>0</v>
      </c>
      <c r="AT29" s="378">
        <f t="shared" ref="AT29:AX29" si="47">SUM(AT30:AT31)</f>
        <v>0</v>
      </c>
      <c r="AU29" s="376">
        <f t="shared" si="47"/>
        <v>0</v>
      </c>
      <c r="AV29" s="375">
        <f t="shared" si="47"/>
        <v>0</v>
      </c>
      <c r="AW29" s="375">
        <f t="shared" si="33"/>
        <v>0</v>
      </c>
      <c r="AX29" s="375">
        <f t="shared" si="47"/>
        <v>0</v>
      </c>
      <c r="AY29" s="375">
        <f t="shared" si="14"/>
        <v>0</v>
      </c>
      <c r="AZ29" s="374">
        <f>SUM(AZ30:AZ31)</f>
        <v>0</v>
      </c>
      <c r="BA29" s="374">
        <f t="shared" ref="BA29:BH29" si="48">SUM(BA30:BA31)</f>
        <v>0</v>
      </c>
      <c r="BB29" s="377">
        <f t="shared" si="48"/>
        <v>0</v>
      </c>
      <c r="BC29" s="374">
        <f t="shared" si="48"/>
        <v>0</v>
      </c>
      <c r="BD29" s="377">
        <f t="shared" si="48"/>
        <v>0</v>
      </c>
      <c r="BE29" s="377">
        <f t="shared" si="48"/>
        <v>0</v>
      </c>
      <c r="BF29" s="374">
        <f t="shared" si="48"/>
        <v>0</v>
      </c>
      <c r="BG29" s="377">
        <f t="shared" si="48"/>
        <v>0</v>
      </c>
      <c r="BH29" s="377">
        <f t="shared" si="48"/>
        <v>0</v>
      </c>
      <c r="BI29" s="376"/>
    </row>
    <row r="30" spans="2:61" s="324" customFormat="1" ht="30">
      <c r="B30" s="356"/>
      <c r="C30" s="364" t="s">
        <v>375</v>
      </c>
      <c r="D30" s="365"/>
      <c r="E30" s="365"/>
      <c r="F30" s="366">
        <f t="shared" si="37"/>
        <v>5677.9000000000015</v>
      </c>
      <c r="G30" s="367">
        <f t="shared" si="37"/>
        <v>0</v>
      </c>
      <c r="H30" s="368">
        <f t="shared" si="37"/>
        <v>151</v>
      </c>
      <c r="I30" s="370"/>
      <c r="J30" s="369">
        <f t="shared" si="18"/>
        <v>5677.9000000000015</v>
      </c>
      <c r="K30" s="368">
        <f>N30+Q30+T30</f>
        <v>0</v>
      </c>
      <c r="L30" s="368">
        <f t="shared" si="35"/>
        <v>151</v>
      </c>
      <c r="M30" s="366">
        <v>0</v>
      </c>
      <c r="N30" s="367">
        <v>0</v>
      </c>
      <c r="O30" s="368">
        <v>0</v>
      </c>
      <c r="P30" s="370">
        <v>4512.3000000000011</v>
      </c>
      <c r="Q30" s="367">
        <v>0</v>
      </c>
      <c r="R30" s="368">
        <v>120</v>
      </c>
      <c r="S30" s="366">
        <v>1165.6000000000001</v>
      </c>
      <c r="T30" s="360"/>
      <c r="U30" s="368">
        <v>31</v>
      </c>
      <c r="V30" s="360"/>
      <c r="W30" s="360">
        <f t="shared" si="43"/>
        <v>0</v>
      </c>
      <c r="X30" s="360">
        <f t="shared" si="43"/>
        <v>0</v>
      </c>
      <c r="Y30" s="360">
        <f t="shared" si="36"/>
        <v>0</v>
      </c>
      <c r="Z30" s="362"/>
      <c r="AA30" s="360"/>
      <c r="AB30" s="361"/>
      <c r="AC30" s="362"/>
      <c r="AD30" s="360"/>
      <c r="AE30" s="361"/>
      <c r="AF30" s="362"/>
      <c r="AG30" s="360"/>
      <c r="AH30" s="361"/>
      <c r="AI30" s="360"/>
      <c r="AJ30" s="360">
        <f t="shared" si="16"/>
        <v>0</v>
      </c>
      <c r="AK30" s="360"/>
      <c r="AL30" s="360">
        <f t="shared" si="10"/>
        <v>0</v>
      </c>
      <c r="AM30" s="362"/>
      <c r="AN30" s="360"/>
      <c r="AO30" s="361"/>
      <c r="AP30" s="362"/>
      <c r="AQ30" s="360"/>
      <c r="AR30" s="361"/>
      <c r="AS30" s="362"/>
      <c r="AT30" s="360"/>
      <c r="AU30" s="361"/>
      <c r="AV30" s="360"/>
      <c r="AW30" s="367"/>
      <c r="AX30" s="367"/>
      <c r="AY30" s="367"/>
      <c r="AZ30" s="370"/>
      <c r="BA30" s="367"/>
      <c r="BB30" s="368"/>
      <c r="BC30" s="370"/>
      <c r="BD30" s="367"/>
      <c r="BE30" s="368"/>
      <c r="BF30" s="366"/>
      <c r="BG30" s="367"/>
      <c r="BH30" s="368"/>
      <c r="BI30" s="361"/>
    </row>
    <row r="31" spans="2:61" s="324" customFormat="1" ht="15.75" thickBot="1">
      <c r="B31" s="356"/>
      <c r="C31" s="364" t="s">
        <v>376</v>
      </c>
      <c r="D31" s="365"/>
      <c r="E31" s="365"/>
      <c r="F31" s="366">
        <f t="shared" si="37"/>
        <v>17709.3</v>
      </c>
      <c r="G31" s="367">
        <f t="shared" si="37"/>
        <v>0</v>
      </c>
      <c r="H31" s="368">
        <f t="shared" si="37"/>
        <v>471</v>
      </c>
      <c r="I31" s="370"/>
      <c r="J31" s="369">
        <f t="shared" si="18"/>
        <v>17709.3</v>
      </c>
      <c r="K31" s="368">
        <f t="shared" si="18"/>
        <v>0</v>
      </c>
      <c r="L31" s="368">
        <f t="shared" si="35"/>
        <v>471</v>
      </c>
      <c r="M31" s="366">
        <v>0</v>
      </c>
      <c r="N31" s="367">
        <v>0</v>
      </c>
      <c r="O31" s="368">
        <v>0</v>
      </c>
      <c r="P31" s="370">
        <v>12934.1</v>
      </c>
      <c r="Q31" s="367">
        <v>0</v>
      </c>
      <c r="R31" s="368">
        <v>344</v>
      </c>
      <c r="S31" s="366">
        <v>4775.2</v>
      </c>
      <c r="T31" s="360"/>
      <c r="U31" s="368">
        <v>127</v>
      </c>
      <c r="V31" s="360"/>
      <c r="W31" s="360">
        <f t="shared" si="43"/>
        <v>0</v>
      </c>
      <c r="X31" s="360">
        <f t="shared" si="43"/>
        <v>0</v>
      </c>
      <c r="Y31" s="360">
        <f t="shared" si="36"/>
        <v>0</v>
      </c>
      <c r="Z31" s="362"/>
      <c r="AA31" s="360"/>
      <c r="AB31" s="361"/>
      <c r="AC31" s="362"/>
      <c r="AD31" s="360"/>
      <c r="AE31" s="361"/>
      <c r="AF31" s="362"/>
      <c r="AG31" s="360"/>
      <c r="AH31" s="361"/>
      <c r="AI31" s="360"/>
      <c r="AJ31" s="360">
        <f t="shared" si="16"/>
        <v>0</v>
      </c>
      <c r="AK31" s="360"/>
      <c r="AL31" s="360">
        <f t="shared" si="10"/>
        <v>0</v>
      </c>
      <c r="AM31" s="362"/>
      <c r="AN31" s="360"/>
      <c r="AO31" s="361"/>
      <c r="AP31" s="362"/>
      <c r="AQ31" s="360"/>
      <c r="AR31" s="361"/>
      <c r="AS31" s="362"/>
      <c r="AT31" s="360"/>
      <c r="AU31" s="361"/>
      <c r="AV31" s="360"/>
      <c r="AW31" s="367"/>
      <c r="AX31" s="367"/>
      <c r="AY31" s="367"/>
      <c r="AZ31" s="370"/>
      <c r="BA31" s="367"/>
      <c r="BB31" s="368"/>
      <c r="BC31" s="370"/>
      <c r="BD31" s="367"/>
      <c r="BE31" s="368"/>
      <c r="BF31" s="366"/>
      <c r="BG31" s="367"/>
      <c r="BH31" s="368"/>
      <c r="BI31" s="361"/>
    </row>
    <row r="32" spans="2:61" s="324" customFormat="1" ht="30.75" thickBot="1">
      <c r="B32" s="371"/>
      <c r="C32" s="372" t="s">
        <v>393</v>
      </c>
      <c r="D32" s="373">
        <v>36000</v>
      </c>
      <c r="E32" s="373">
        <v>36000</v>
      </c>
      <c r="F32" s="378">
        <f>M32+P32+S32+Z32+AC32+AF32+AM32+AP32+AS32+AZ32+BC32+BF32</f>
        <v>0</v>
      </c>
      <c r="G32" s="378">
        <f>N32+Q32+T32+AA32+AD32+AG32+AN32+AQ32+AT32+BA32+BD32+BG32</f>
        <v>0</v>
      </c>
      <c r="H32" s="380">
        <f t="shared" si="37"/>
        <v>0</v>
      </c>
      <c r="I32" s="377"/>
      <c r="J32" s="374">
        <f>M32+P32+S32</f>
        <v>0</v>
      </c>
      <c r="K32" s="377">
        <f t="shared" si="18"/>
        <v>0</v>
      </c>
      <c r="L32" s="377">
        <f t="shared" si="35"/>
        <v>0</v>
      </c>
      <c r="M32" s="374">
        <v>0</v>
      </c>
      <c r="N32" s="375">
        <v>0</v>
      </c>
      <c r="O32" s="376">
        <v>0</v>
      </c>
      <c r="P32" s="374">
        <v>0</v>
      </c>
      <c r="Q32" s="375">
        <v>0</v>
      </c>
      <c r="R32" s="376">
        <v>0</v>
      </c>
      <c r="S32" s="374"/>
      <c r="T32" s="378"/>
      <c r="U32" s="376"/>
      <c r="V32" s="375"/>
      <c r="W32" s="378">
        <f t="shared" si="43"/>
        <v>0</v>
      </c>
      <c r="X32" s="378">
        <f>AA32+AD32+AG32</f>
        <v>0</v>
      </c>
      <c r="Y32" s="378">
        <f t="shared" si="36"/>
        <v>0</v>
      </c>
      <c r="Z32" s="374"/>
      <c r="AA32" s="378"/>
      <c r="AB32" s="376"/>
      <c r="AC32" s="374"/>
      <c r="AD32" s="378"/>
      <c r="AE32" s="376"/>
      <c r="AF32" s="374"/>
      <c r="AG32" s="378"/>
      <c r="AH32" s="376"/>
      <c r="AI32" s="375"/>
      <c r="AJ32" s="375"/>
      <c r="AK32" s="375"/>
      <c r="AL32" s="375"/>
      <c r="AM32" s="374"/>
      <c r="AN32" s="378"/>
      <c r="AO32" s="376"/>
      <c r="AP32" s="374"/>
      <c r="AQ32" s="378"/>
      <c r="AR32" s="376"/>
      <c r="AS32" s="374"/>
      <c r="AT32" s="378"/>
      <c r="AU32" s="376"/>
      <c r="AV32" s="375"/>
      <c r="AW32" s="375"/>
      <c r="AX32" s="375"/>
      <c r="AY32" s="375"/>
      <c r="AZ32" s="374"/>
      <c r="BA32" s="374"/>
      <c r="BB32" s="377"/>
      <c r="BC32" s="374"/>
      <c r="BD32" s="377"/>
      <c r="BE32" s="377"/>
      <c r="BF32" s="374"/>
      <c r="BG32" s="377"/>
      <c r="BH32" s="377"/>
      <c r="BI32" s="376"/>
    </row>
    <row r="33" spans="2:61" ht="37.5" customHeight="1" thickBot="1">
      <c r="B33" s="352" t="s">
        <v>394</v>
      </c>
      <c r="C33" s="352" t="s">
        <v>377</v>
      </c>
      <c r="D33" s="353">
        <f>SUM(D34:D39)</f>
        <v>22400000</v>
      </c>
      <c r="E33" s="353">
        <f>SUM(E34:E39)</f>
        <v>22400000</v>
      </c>
      <c r="F33" s="353">
        <f t="shared" si="37"/>
        <v>843500.3899999999</v>
      </c>
      <c r="G33" s="354">
        <f t="shared" si="37"/>
        <v>0</v>
      </c>
      <c r="H33" s="354">
        <f t="shared" si="37"/>
        <v>2636</v>
      </c>
      <c r="I33" s="354"/>
      <c r="J33" s="353">
        <f t="shared" si="18"/>
        <v>843500.3899999999</v>
      </c>
      <c r="K33" s="354">
        <f>N33+Q33+T33</f>
        <v>0</v>
      </c>
      <c r="L33" s="354">
        <f t="shared" si="35"/>
        <v>2636</v>
      </c>
      <c r="M33" s="353">
        <f>SUM(M34:M39)</f>
        <v>552983.18999999994</v>
      </c>
      <c r="N33" s="354">
        <f t="shared" ref="N33:U33" si="49">SUM(N34:N39)</f>
        <v>0</v>
      </c>
      <c r="O33" s="354">
        <f t="shared" si="49"/>
        <v>177</v>
      </c>
      <c r="P33" s="353">
        <f t="shared" si="49"/>
        <v>288517.19999999995</v>
      </c>
      <c r="Q33" s="354">
        <f t="shared" si="49"/>
        <v>0</v>
      </c>
      <c r="R33" s="354">
        <f t="shared" si="49"/>
        <v>459</v>
      </c>
      <c r="S33" s="353">
        <f t="shared" si="49"/>
        <v>2000</v>
      </c>
      <c r="T33" s="355">
        <f t="shared" si="49"/>
        <v>0</v>
      </c>
      <c r="U33" s="355">
        <f t="shared" si="49"/>
        <v>2000</v>
      </c>
      <c r="V33" s="354">
        <f t="shared" ref="V33:AK33" si="50">SUM(V34:V38)</f>
        <v>0</v>
      </c>
      <c r="W33" s="354">
        <f>Z33+AC33+AF33</f>
        <v>0</v>
      </c>
      <c r="X33" s="354">
        <f t="shared" si="50"/>
        <v>0</v>
      </c>
      <c r="Y33" s="354">
        <f t="shared" si="36"/>
        <v>0</v>
      </c>
      <c r="Z33" s="353">
        <f t="shared" si="50"/>
        <v>0</v>
      </c>
      <c r="AA33" s="354">
        <f t="shared" si="50"/>
        <v>0</v>
      </c>
      <c r="AB33" s="354">
        <f t="shared" si="50"/>
        <v>0</v>
      </c>
      <c r="AC33" s="353">
        <f t="shared" si="50"/>
        <v>0</v>
      </c>
      <c r="AD33" s="354">
        <f t="shared" si="50"/>
        <v>0</v>
      </c>
      <c r="AE33" s="354">
        <f t="shared" si="50"/>
        <v>0</v>
      </c>
      <c r="AF33" s="353">
        <f t="shared" si="50"/>
        <v>0</v>
      </c>
      <c r="AG33" s="354">
        <f t="shared" si="50"/>
        <v>0</v>
      </c>
      <c r="AH33" s="354">
        <f t="shared" si="50"/>
        <v>0</v>
      </c>
      <c r="AI33" s="354">
        <f t="shared" si="50"/>
        <v>0</v>
      </c>
      <c r="AJ33" s="354">
        <f>AM33+AP33+AS33</f>
        <v>0</v>
      </c>
      <c r="AK33" s="354">
        <f t="shared" si="50"/>
        <v>0</v>
      </c>
      <c r="AL33" s="354">
        <f t="shared" si="10"/>
        <v>0</v>
      </c>
      <c r="AM33" s="353">
        <f>SUM(AM34:AM39)</f>
        <v>0</v>
      </c>
      <c r="AN33" s="354">
        <f t="shared" ref="AN33:AO33" si="51">SUM(AN34:AN39)</f>
        <v>0</v>
      </c>
      <c r="AO33" s="354">
        <f t="shared" si="51"/>
        <v>0</v>
      </c>
      <c r="AP33" s="353">
        <f>SUM(AP34:AP38)</f>
        <v>0</v>
      </c>
      <c r="AQ33" s="354"/>
      <c r="AR33" s="354"/>
      <c r="AS33" s="353">
        <f>SUM(AS34:AS38)</f>
        <v>0</v>
      </c>
      <c r="AT33" s="354">
        <f t="shared" ref="AT33:AU33" si="52">SUM(AT34:AT38)</f>
        <v>0</v>
      </c>
      <c r="AU33" s="354">
        <f t="shared" si="52"/>
        <v>0</v>
      </c>
      <c r="AV33" s="354"/>
      <c r="AW33" s="354">
        <f>AZ33+BC33+BF33</f>
        <v>0</v>
      </c>
      <c r="AX33" s="354">
        <f t="shared" ref="AX33:AY39" si="53">BA33+BD33+BG33</f>
        <v>0</v>
      </c>
      <c r="AY33" s="354">
        <f t="shared" si="53"/>
        <v>0</v>
      </c>
      <c r="AZ33" s="353">
        <f>SUM(AZ34:AZ39)</f>
        <v>0</v>
      </c>
      <c r="BA33" s="354">
        <f t="shared" ref="BA33:BH33" si="54">SUM(BA34:BA39)</f>
        <v>0</v>
      </c>
      <c r="BB33" s="354">
        <f t="shared" si="54"/>
        <v>0</v>
      </c>
      <c r="BC33" s="353">
        <f t="shared" si="54"/>
        <v>0</v>
      </c>
      <c r="BD33" s="354">
        <f t="shared" si="54"/>
        <v>0</v>
      </c>
      <c r="BE33" s="354">
        <f t="shared" si="54"/>
        <v>0</v>
      </c>
      <c r="BF33" s="353">
        <f t="shared" si="54"/>
        <v>0</v>
      </c>
      <c r="BG33" s="354">
        <f t="shared" si="54"/>
        <v>0</v>
      </c>
      <c r="BH33" s="354">
        <f t="shared" si="54"/>
        <v>0</v>
      </c>
      <c r="BI33" s="355">
        <f t="shared" ref="BI33" si="55">SUM(BI34:BI38)</f>
        <v>0</v>
      </c>
    </row>
    <row r="34" spans="2:61" s="324" customFormat="1">
      <c r="B34" s="356"/>
      <c r="C34" s="364" t="s">
        <v>395</v>
      </c>
      <c r="D34" s="358">
        <v>14117000</v>
      </c>
      <c r="E34" s="358">
        <v>14117000</v>
      </c>
      <c r="F34" s="366">
        <f>M34+P34+S34+Z34+AC34+AF34+AM34+AP34+AS34+AZ34+BC34+BF34</f>
        <v>552806.18999999994</v>
      </c>
      <c r="G34" s="367">
        <f t="shared" si="37"/>
        <v>0</v>
      </c>
      <c r="H34" s="368">
        <f t="shared" si="37"/>
        <v>0</v>
      </c>
      <c r="I34" s="370"/>
      <c r="J34" s="367">
        <f t="shared" si="18"/>
        <v>552806.18999999994</v>
      </c>
      <c r="K34" s="368">
        <f>N34+Q34+T34</f>
        <v>0</v>
      </c>
      <c r="L34" s="368">
        <f t="shared" si="35"/>
        <v>0</v>
      </c>
      <c r="M34" s="366">
        <v>552806.18999999994</v>
      </c>
      <c r="N34" s="367">
        <v>0</v>
      </c>
      <c r="O34" s="368">
        <v>0</v>
      </c>
      <c r="P34" s="366">
        <v>0</v>
      </c>
      <c r="Q34" s="367">
        <v>0</v>
      </c>
      <c r="R34" s="368">
        <v>0</v>
      </c>
      <c r="S34" s="366">
        <v>0</v>
      </c>
      <c r="T34" s="367">
        <v>0</v>
      </c>
      <c r="U34" s="368">
        <v>0</v>
      </c>
      <c r="V34" s="360">
        <v>0</v>
      </c>
      <c r="W34" s="360">
        <f>Z34+AC34+AF34</f>
        <v>0</v>
      </c>
      <c r="X34" s="360">
        <f>AA34+AD34+AG34</f>
        <v>0</v>
      </c>
      <c r="Y34" s="360">
        <f t="shared" si="36"/>
        <v>0</v>
      </c>
      <c r="Z34" s="366"/>
      <c r="AA34" s="360"/>
      <c r="AB34" s="368"/>
      <c r="AC34" s="366"/>
      <c r="AD34" s="360"/>
      <c r="AE34" s="368"/>
      <c r="AF34" s="366"/>
      <c r="AG34" s="360"/>
      <c r="AH34" s="368"/>
      <c r="AI34" s="360"/>
      <c r="AJ34" s="360">
        <f>AM34+AP34+AS34</f>
        <v>0</v>
      </c>
      <c r="AK34" s="360">
        <f t="shared" ref="AK34:AK39" si="56">AN34+AQ34+AT34</f>
        <v>0</v>
      </c>
      <c r="AL34" s="360">
        <f t="shared" si="10"/>
        <v>0</v>
      </c>
      <c r="AM34" s="366"/>
      <c r="AN34" s="360"/>
      <c r="AO34" s="368"/>
      <c r="AP34" s="366"/>
      <c r="AQ34" s="360"/>
      <c r="AR34" s="368"/>
      <c r="AS34" s="366"/>
      <c r="AT34" s="360"/>
      <c r="AU34" s="368"/>
      <c r="AV34" s="360"/>
      <c r="AW34" s="367">
        <f>AZ34+BC34+BF34</f>
        <v>0</v>
      </c>
      <c r="AX34" s="367">
        <f t="shared" si="53"/>
        <v>0</v>
      </c>
      <c r="AY34" s="367">
        <f t="shared" si="53"/>
        <v>0</v>
      </c>
      <c r="AZ34" s="366"/>
      <c r="BA34" s="367"/>
      <c r="BB34" s="368"/>
      <c r="BC34" s="366"/>
      <c r="BD34" s="367"/>
      <c r="BE34" s="368"/>
      <c r="BF34" s="366"/>
      <c r="BG34" s="367"/>
      <c r="BH34" s="368"/>
      <c r="BI34" s="368"/>
    </row>
    <row r="35" spans="2:61" s="324" customFormat="1">
      <c r="B35" s="356"/>
      <c r="C35" s="364" t="s">
        <v>396</v>
      </c>
      <c r="D35" s="358">
        <v>150000</v>
      </c>
      <c r="E35" s="358">
        <v>150000</v>
      </c>
      <c r="F35" s="366">
        <f t="shared" si="37"/>
        <v>0</v>
      </c>
      <c r="G35" s="367">
        <f t="shared" si="37"/>
        <v>0</v>
      </c>
      <c r="H35" s="368">
        <f t="shared" si="37"/>
        <v>0</v>
      </c>
      <c r="I35" s="370"/>
      <c r="J35" s="369">
        <f t="shared" si="18"/>
        <v>0</v>
      </c>
      <c r="K35" s="368">
        <f t="shared" si="18"/>
        <v>0</v>
      </c>
      <c r="L35" s="368">
        <f t="shared" si="18"/>
        <v>0</v>
      </c>
      <c r="M35" s="366">
        <v>0</v>
      </c>
      <c r="N35" s="367">
        <v>0</v>
      </c>
      <c r="O35" s="368">
        <v>0</v>
      </c>
      <c r="P35" s="366">
        <v>0</v>
      </c>
      <c r="Q35" s="367">
        <v>0</v>
      </c>
      <c r="R35" s="368">
        <v>0</v>
      </c>
      <c r="S35" s="366">
        <v>0</v>
      </c>
      <c r="T35" s="367">
        <v>0</v>
      </c>
      <c r="U35" s="368">
        <v>0</v>
      </c>
      <c r="V35" s="360"/>
      <c r="W35" s="360">
        <f>Z35+AC35+AF35</f>
        <v>0</v>
      </c>
      <c r="X35" s="360">
        <f t="shared" ref="X35:Y50" si="57">AA35+AD35+AG35</f>
        <v>0</v>
      </c>
      <c r="Y35" s="360">
        <f t="shared" si="57"/>
        <v>0</v>
      </c>
      <c r="Z35" s="366"/>
      <c r="AA35" s="360"/>
      <c r="AB35" s="368"/>
      <c r="AC35" s="366"/>
      <c r="AD35" s="360"/>
      <c r="AE35" s="368"/>
      <c r="AF35" s="366"/>
      <c r="AG35" s="360"/>
      <c r="AH35" s="368"/>
      <c r="AI35" s="360"/>
      <c r="AJ35" s="360">
        <f t="shared" ref="AJ35:AJ39" si="58">AM35+AP35+AS35</f>
        <v>0</v>
      </c>
      <c r="AK35" s="360">
        <f t="shared" si="56"/>
        <v>0</v>
      </c>
      <c r="AL35" s="360">
        <f t="shared" si="10"/>
        <v>0</v>
      </c>
      <c r="AM35" s="366"/>
      <c r="AN35" s="360"/>
      <c r="AO35" s="368"/>
      <c r="AP35" s="366"/>
      <c r="AQ35" s="360"/>
      <c r="AR35" s="368"/>
      <c r="AS35" s="366"/>
      <c r="AT35" s="360"/>
      <c r="AU35" s="368"/>
      <c r="AV35" s="360"/>
      <c r="AW35" s="367">
        <f t="shared" ref="AW35:AW39" si="59">AZ35+BC35+BF35</f>
        <v>0</v>
      </c>
      <c r="AX35" s="367">
        <f t="shared" si="53"/>
        <v>0</v>
      </c>
      <c r="AY35" s="367">
        <f t="shared" si="53"/>
        <v>0</v>
      </c>
      <c r="AZ35" s="366"/>
      <c r="BA35" s="367"/>
      <c r="BB35" s="368"/>
      <c r="BC35" s="366"/>
      <c r="BD35" s="367"/>
      <c r="BE35" s="368"/>
      <c r="BF35" s="366"/>
      <c r="BG35" s="367"/>
      <c r="BH35" s="368"/>
      <c r="BI35" s="368"/>
    </row>
    <row r="36" spans="2:61" s="324" customFormat="1" ht="30">
      <c r="B36" s="356"/>
      <c r="C36" s="364" t="s">
        <v>397</v>
      </c>
      <c r="D36" s="358">
        <v>7603000</v>
      </c>
      <c r="E36" s="358">
        <v>7603000</v>
      </c>
      <c r="F36" s="366">
        <f t="shared" si="37"/>
        <v>288058.19999999995</v>
      </c>
      <c r="G36" s="367">
        <f t="shared" si="37"/>
        <v>0</v>
      </c>
      <c r="H36" s="368">
        <f t="shared" si="37"/>
        <v>0</v>
      </c>
      <c r="I36" s="370"/>
      <c r="J36" s="369">
        <f t="shared" si="18"/>
        <v>288058.19999999995</v>
      </c>
      <c r="K36" s="368">
        <f t="shared" si="18"/>
        <v>0</v>
      </c>
      <c r="L36" s="368">
        <f t="shared" si="18"/>
        <v>0</v>
      </c>
      <c r="M36" s="366">
        <v>0</v>
      </c>
      <c r="N36" s="367">
        <v>0</v>
      </c>
      <c r="O36" s="368">
        <v>0</v>
      </c>
      <c r="P36" s="366">
        <v>288058.19999999995</v>
      </c>
      <c r="Q36" s="367">
        <v>0</v>
      </c>
      <c r="R36" s="368">
        <v>0</v>
      </c>
      <c r="S36" s="366">
        <v>0</v>
      </c>
      <c r="T36" s="367">
        <v>0</v>
      </c>
      <c r="U36" s="368">
        <v>0</v>
      </c>
      <c r="V36" s="360"/>
      <c r="W36" s="360">
        <f>Z36+AC36+AF36</f>
        <v>0</v>
      </c>
      <c r="X36" s="360">
        <f t="shared" si="57"/>
        <v>0</v>
      </c>
      <c r="Y36" s="360">
        <f t="shared" si="57"/>
        <v>0</v>
      </c>
      <c r="Z36" s="366"/>
      <c r="AA36" s="360"/>
      <c r="AB36" s="368"/>
      <c r="AC36" s="366"/>
      <c r="AD36" s="360"/>
      <c r="AE36" s="368"/>
      <c r="AF36" s="366"/>
      <c r="AG36" s="360"/>
      <c r="AH36" s="368"/>
      <c r="AI36" s="360"/>
      <c r="AJ36" s="360">
        <f t="shared" si="58"/>
        <v>0</v>
      </c>
      <c r="AK36" s="360">
        <f t="shared" si="56"/>
        <v>0</v>
      </c>
      <c r="AL36" s="360">
        <f t="shared" si="10"/>
        <v>0</v>
      </c>
      <c r="AM36" s="366"/>
      <c r="AN36" s="360"/>
      <c r="AO36" s="368"/>
      <c r="AP36" s="366"/>
      <c r="AQ36" s="360"/>
      <c r="AR36" s="368"/>
      <c r="AS36" s="366"/>
      <c r="AT36" s="360"/>
      <c r="AU36" s="368"/>
      <c r="AV36" s="360"/>
      <c r="AW36" s="367">
        <f t="shared" si="59"/>
        <v>0</v>
      </c>
      <c r="AX36" s="367">
        <f t="shared" si="53"/>
        <v>0</v>
      </c>
      <c r="AY36" s="367">
        <f t="shared" si="53"/>
        <v>0</v>
      </c>
      <c r="AZ36" s="366"/>
      <c r="BA36" s="367"/>
      <c r="BB36" s="368"/>
      <c r="BC36" s="366"/>
      <c r="BD36" s="367"/>
      <c r="BE36" s="368"/>
      <c r="BF36" s="366"/>
      <c r="BG36" s="367"/>
      <c r="BH36" s="368"/>
      <c r="BI36" s="368"/>
    </row>
    <row r="37" spans="2:61" s="324" customFormat="1">
      <c r="B37" s="356"/>
      <c r="C37" s="364" t="s">
        <v>398</v>
      </c>
      <c r="D37" s="358">
        <v>400000</v>
      </c>
      <c r="E37" s="358">
        <v>400000</v>
      </c>
      <c r="F37" s="366">
        <f t="shared" si="37"/>
        <v>0</v>
      </c>
      <c r="G37" s="367">
        <f t="shared" si="37"/>
        <v>0</v>
      </c>
      <c r="H37" s="368">
        <f t="shared" si="37"/>
        <v>0</v>
      </c>
      <c r="I37" s="370"/>
      <c r="J37" s="369">
        <f t="shared" si="18"/>
        <v>0</v>
      </c>
      <c r="K37" s="368">
        <f t="shared" si="18"/>
        <v>0</v>
      </c>
      <c r="L37" s="368">
        <f t="shared" si="18"/>
        <v>0</v>
      </c>
      <c r="M37" s="366">
        <v>0</v>
      </c>
      <c r="N37" s="367">
        <v>0</v>
      </c>
      <c r="O37" s="368">
        <v>0</v>
      </c>
      <c r="P37" s="366">
        <v>0</v>
      </c>
      <c r="Q37" s="367">
        <v>0</v>
      </c>
      <c r="R37" s="368">
        <v>0</v>
      </c>
      <c r="S37" s="366">
        <v>0</v>
      </c>
      <c r="T37" s="367">
        <v>0</v>
      </c>
      <c r="U37" s="368">
        <v>0</v>
      </c>
      <c r="V37" s="360"/>
      <c r="W37" s="360">
        <f t="shared" ref="W37:W39" si="60">Z37+AC37+AF37</f>
        <v>0</v>
      </c>
      <c r="X37" s="360">
        <f t="shared" si="57"/>
        <v>0</v>
      </c>
      <c r="Y37" s="360">
        <f t="shared" si="57"/>
        <v>0</v>
      </c>
      <c r="Z37" s="366"/>
      <c r="AA37" s="360"/>
      <c r="AB37" s="368"/>
      <c r="AC37" s="366"/>
      <c r="AD37" s="360"/>
      <c r="AE37" s="368"/>
      <c r="AF37" s="366"/>
      <c r="AG37" s="360"/>
      <c r="AH37" s="368"/>
      <c r="AI37" s="360"/>
      <c r="AJ37" s="360">
        <f t="shared" si="58"/>
        <v>0</v>
      </c>
      <c r="AK37" s="360">
        <f t="shared" si="56"/>
        <v>0</v>
      </c>
      <c r="AL37" s="360">
        <f t="shared" si="10"/>
        <v>0</v>
      </c>
      <c r="AM37" s="366"/>
      <c r="AN37" s="360"/>
      <c r="AO37" s="368"/>
      <c r="AP37" s="366"/>
      <c r="AQ37" s="360"/>
      <c r="AR37" s="368"/>
      <c r="AS37" s="366"/>
      <c r="AT37" s="360"/>
      <c r="AU37" s="368"/>
      <c r="AV37" s="360"/>
      <c r="AW37" s="367">
        <f t="shared" si="59"/>
        <v>0</v>
      </c>
      <c r="AX37" s="367">
        <f t="shared" si="53"/>
        <v>0</v>
      </c>
      <c r="AY37" s="367">
        <f t="shared" si="53"/>
        <v>0</v>
      </c>
      <c r="AZ37" s="366"/>
      <c r="BA37" s="367"/>
      <c r="BB37" s="368"/>
      <c r="BC37" s="366"/>
      <c r="BD37" s="367"/>
      <c r="BE37" s="368"/>
      <c r="BF37" s="366"/>
      <c r="BG37" s="367"/>
      <c r="BH37" s="368"/>
      <c r="BI37" s="368"/>
    </row>
    <row r="38" spans="2:61" s="324" customFormat="1">
      <c r="B38" s="356"/>
      <c r="C38" s="364" t="s">
        <v>399</v>
      </c>
      <c r="D38" s="358">
        <v>30000</v>
      </c>
      <c r="E38" s="358">
        <v>30000</v>
      </c>
      <c r="F38" s="366">
        <f t="shared" si="37"/>
        <v>2636</v>
      </c>
      <c r="G38" s="367">
        <f t="shared" si="37"/>
        <v>0</v>
      </c>
      <c r="H38" s="368">
        <f t="shared" si="37"/>
        <v>2636</v>
      </c>
      <c r="I38" s="370"/>
      <c r="J38" s="369">
        <f t="shared" si="18"/>
        <v>2636</v>
      </c>
      <c r="K38" s="368">
        <f t="shared" si="18"/>
        <v>0</v>
      </c>
      <c r="L38" s="368">
        <f t="shared" si="18"/>
        <v>2636</v>
      </c>
      <c r="M38" s="366">
        <v>177</v>
      </c>
      <c r="N38" s="367">
        <v>0</v>
      </c>
      <c r="O38" s="368">
        <v>177</v>
      </c>
      <c r="P38" s="366">
        <v>459</v>
      </c>
      <c r="Q38" s="367">
        <v>0</v>
      </c>
      <c r="R38" s="368">
        <v>459</v>
      </c>
      <c r="S38" s="366">
        <v>2000</v>
      </c>
      <c r="T38" s="367">
        <v>0</v>
      </c>
      <c r="U38" s="368">
        <v>2000</v>
      </c>
      <c r="V38" s="360"/>
      <c r="W38" s="360">
        <f t="shared" si="60"/>
        <v>0</v>
      </c>
      <c r="X38" s="360">
        <f t="shared" si="57"/>
        <v>0</v>
      </c>
      <c r="Y38" s="360">
        <f t="shared" si="57"/>
        <v>0</v>
      </c>
      <c r="Z38" s="366"/>
      <c r="AA38" s="360"/>
      <c r="AB38" s="368"/>
      <c r="AC38" s="366"/>
      <c r="AD38" s="360"/>
      <c r="AE38" s="368"/>
      <c r="AF38" s="366"/>
      <c r="AG38" s="360"/>
      <c r="AH38" s="368"/>
      <c r="AI38" s="360"/>
      <c r="AJ38" s="360">
        <f t="shared" si="58"/>
        <v>0</v>
      </c>
      <c r="AK38" s="360">
        <f t="shared" si="56"/>
        <v>0</v>
      </c>
      <c r="AL38" s="360">
        <f t="shared" si="10"/>
        <v>0</v>
      </c>
      <c r="AM38" s="366"/>
      <c r="AN38" s="360"/>
      <c r="AO38" s="368"/>
      <c r="AP38" s="366"/>
      <c r="AQ38" s="360"/>
      <c r="AR38" s="368"/>
      <c r="AS38" s="366"/>
      <c r="AT38" s="360"/>
      <c r="AU38" s="368"/>
      <c r="AV38" s="360"/>
      <c r="AW38" s="367">
        <f t="shared" si="59"/>
        <v>0</v>
      </c>
      <c r="AX38" s="367">
        <f t="shared" si="53"/>
        <v>0</v>
      </c>
      <c r="AY38" s="367">
        <f t="shared" si="53"/>
        <v>0</v>
      </c>
      <c r="AZ38" s="366"/>
      <c r="BA38" s="367"/>
      <c r="BB38" s="368"/>
      <c r="BC38" s="366"/>
      <c r="BD38" s="367"/>
      <c r="BE38" s="368"/>
      <c r="BF38" s="366"/>
      <c r="BG38" s="367"/>
      <c r="BH38" s="368"/>
      <c r="BI38" s="368"/>
    </row>
    <row r="39" spans="2:61" s="324" customFormat="1" ht="30.75" thickBot="1">
      <c r="B39" s="356"/>
      <c r="C39" s="357" t="s">
        <v>400</v>
      </c>
      <c r="D39" s="358">
        <v>100000</v>
      </c>
      <c r="E39" s="358">
        <v>100000</v>
      </c>
      <c r="F39" s="366">
        <f t="shared" si="37"/>
        <v>0</v>
      </c>
      <c r="G39" s="367">
        <f t="shared" si="37"/>
        <v>0</v>
      </c>
      <c r="H39" s="368">
        <f t="shared" si="37"/>
        <v>0</v>
      </c>
      <c r="I39" s="370"/>
      <c r="J39" s="369">
        <f t="shared" si="18"/>
        <v>0</v>
      </c>
      <c r="K39" s="368">
        <f t="shared" si="18"/>
        <v>0</v>
      </c>
      <c r="L39" s="368">
        <f t="shared" si="18"/>
        <v>0</v>
      </c>
      <c r="M39" s="366">
        <v>0</v>
      </c>
      <c r="N39" s="367">
        <v>0</v>
      </c>
      <c r="O39" s="368">
        <v>0</v>
      </c>
      <c r="P39" s="366">
        <v>0</v>
      </c>
      <c r="Q39" s="367">
        <v>0</v>
      </c>
      <c r="R39" s="368">
        <v>0</v>
      </c>
      <c r="S39" s="366">
        <v>0</v>
      </c>
      <c r="T39" s="367">
        <v>0</v>
      </c>
      <c r="U39" s="368">
        <v>0</v>
      </c>
      <c r="V39" s="360"/>
      <c r="W39" s="360">
        <f t="shared" si="60"/>
        <v>0</v>
      </c>
      <c r="X39" s="360">
        <f t="shared" si="57"/>
        <v>0</v>
      </c>
      <c r="Y39" s="360">
        <f t="shared" si="57"/>
        <v>0</v>
      </c>
      <c r="Z39" s="366"/>
      <c r="AA39" s="360"/>
      <c r="AB39" s="368"/>
      <c r="AC39" s="366"/>
      <c r="AD39" s="360"/>
      <c r="AE39" s="368"/>
      <c r="AF39" s="366"/>
      <c r="AG39" s="360"/>
      <c r="AH39" s="368"/>
      <c r="AI39" s="360"/>
      <c r="AJ39" s="360">
        <f t="shared" si="58"/>
        <v>0</v>
      </c>
      <c r="AK39" s="360">
        <f t="shared" si="56"/>
        <v>0</v>
      </c>
      <c r="AL39" s="360">
        <f t="shared" si="10"/>
        <v>0</v>
      </c>
      <c r="AM39" s="366"/>
      <c r="AN39" s="360"/>
      <c r="AO39" s="368"/>
      <c r="AP39" s="366"/>
      <c r="AQ39" s="360"/>
      <c r="AR39" s="368"/>
      <c r="AS39" s="366"/>
      <c r="AT39" s="360"/>
      <c r="AU39" s="368"/>
      <c r="AV39" s="360"/>
      <c r="AW39" s="367">
        <f t="shared" si="59"/>
        <v>0</v>
      </c>
      <c r="AX39" s="367">
        <f t="shared" si="53"/>
        <v>0</v>
      </c>
      <c r="AY39" s="367">
        <f t="shared" si="53"/>
        <v>0</v>
      </c>
      <c r="AZ39" s="366"/>
      <c r="BA39" s="381"/>
      <c r="BB39" s="382"/>
      <c r="BC39" s="383"/>
      <c r="BD39" s="381"/>
      <c r="BE39" s="382"/>
      <c r="BF39" s="366"/>
      <c r="BG39" s="381"/>
      <c r="BH39" s="382"/>
      <c r="BI39" s="368"/>
    </row>
    <row r="40" spans="2:61" ht="37.5" customHeight="1" thickBot="1">
      <c r="B40" s="352" t="s">
        <v>401</v>
      </c>
      <c r="C40" s="352" t="s">
        <v>378</v>
      </c>
      <c r="D40" s="353">
        <f>SUM(D41:D45)</f>
        <v>1700000</v>
      </c>
      <c r="E40" s="353">
        <f>SUM(E41:E45)</f>
        <v>1770000</v>
      </c>
      <c r="F40" s="353">
        <f t="shared" si="37"/>
        <v>964856.08000000007</v>
      </c>
      <c r="G40" s="354">
        <f t="shared" si="37"/>
        <v>0</v>
      </c>
      <c r="H40" s="354">
        <f t="shared" si="37"/>
        <v>470</v>
      </c>
      <c r="I40" s="354"/>
      <c r="J40" s="353">
        <f>M40+P40+S40</f>
        <v>964856.08000000007</v>
      </c>
      <c r="K40" s="354">
        <f>N40+Q40+T40</f>
        <v>0</v>
      </c>
      <c r="L40" s="354">
        <f>O40+R40+U40</f>
        <v>470</v>
      </c>
      <c r="M40" s="353">
        <f>SUM(M41:M45)</f>
        <v>0</v>
      </c>
      <c r="N40" s="354">
        <f t="shared" ref="N40:U40" si="61">SUM(N41:N45)</f>
        <v>0</v>
      </c>
      <c r="O40" s="354">
        <f t="shared" si="61"/>
        <v>0</v>
      </c>
      <c r="P40" s="353">
        <f t="shared" si="61"/>
        <v>50147.43</v>
      </c>
      <c r="Q40" s="354">
        <f t="shared" si="61"/>
        <v>0</v>
      </c>
      <c r="R40" s="354">
        <f t="shared" si="61"/>
        <v>167</v>
      </c>
      <c r="S40" s="353">
        <f t="shared" si="61"/>
        <v>914708.65</v>
      </c>
      <c r="T40" s="355">
        <f t="shared" si="61"/>
        <v>0</v>
      </c>
      <c r="U40" s="355">
        <f t="shared" si="61"/>
        <v>303</v>
      </c>
      <c r="V40" s="354"/>
      <c r="W40" s="354">
        <f>Z40+AC40+AF40</f>
        <v>0</v>
      </c>
      <c r="X40" s="354"/>
      <c r="Y40" s="354">
        <f t="shared" si="57"/>
        <v>0</v>
      </c>
      <c r="Z40" s="353">
        <f>SUM(Z41:Z45)</f>
        <v>0</v>
      </c>
      <c r="AA40" s="354">
        <f t="shared" ref="AA40:AH40" si="62">SUM(AA41:AA45)</f>
        <v>0</v>
      </c>
      <c r="AB40" s="354">
        <f t="shared" si="62"/>
        <v>0</v>
      </c>
      <c r="AC40" s="353">
        <f t="shared" si="62"/>
        <v>0</v>
      </c>
      <c r="AD40" s="354">
        <f t="shared" si="62"/>
        <v>0</v>
      </c>
      <c r="AE40" s="354">
        <f t="shared" si="62"/>
        <v>0</v>
      </c>
      <c r="AF40" s="353">
        <f>SUM(AF41:AF45)</f>
        <v>0</v>
      </c>
      <c r="AG40" s="354">
        <f t="shared" si="62"/>
        <v>0</v>
      </c>
      <c r="AH40" s="354">
        <f t="shared" si="62"/>
        <v>0</v>
      </c>
      <c r="AI40" s="354"/>
      <c r="AJ40" s="354">
        <f t="shared" si="16"/>
        <v>0</v>
      </c>
      <c r="AK40" s="354">
        <f>AA40+AD40+AG40</f>
        <v>0</v>
      </c>
      <c r="AL40" s="354">
        <f t="shared" si="10"/>
        <v>0</v>
      </c>
      <c r="AM40" s="353">
        <f t="shared" ref="AM40" si="63">SUM(AM41:AM45)</f>
        <v>0</v>
      </c>
      <c r="AN40" s="354"/>
      <c r="AO40" s="354">
        <f t="shared" ref="AO40:AP40" si="64">SUM(AO41:AO45)</f>
        <v>0</v>
      </c>
      <c r="AP40" s="353">
        <f t="shared" si="64"/>
        <v>0</v>
      </c>
      <c r="AQ40" s="354"/>
      <c r="AR40" s="354">
        <f t="shared" ref="AR40" si="65">SUM(AR41:AR45)</f>
        <v>0</v>
      </c>
      <c r="AS40" s="353">
        <f>SUM(AS41:AS45)</f>
        <v>0</v>
      </c>
      <c r="AT40" s="354"/>
      <c r="AU40" s="354"/>
      <c r="AV40" s="354"/>
      <c r="AW40" s="354">
        <f>AZ40+BC40+BF40</f>
        <v>0</v>
      </c>
      <c r="AX40" s="354">
        <f t="shared" ref="AX40" si="66">AN40+AQ40+AT40</f>
        <v>0</v>
      </c>
      <c r="AY40" s="354">
        <f t="shared" si="14"/>
        <v>0</v>
      </c>
      <c r="AZ40" s="353">
        <f>SUM(AZ41:AZ45)</f>
        <v>0</v>
      </c>
      <c r="BA40" s="354">
        <f t="shared" ref="BA40:BH40" si="67">SUM(BA41:BA45)</f>
        <v>0</v>
      </c>
      <c r="BB40" s="354">
        <f t="shared" si="67"/>
        <v>0</v>
      </c>
      <c r="BC40" s="353">
        <f t="shared" si="67"/>
        <v>0</v>
      </c>
      <c r="BD40" s="354">
        <f t="shared" si="67"/>
        <v>0</v>
      </c>
      <c r="BE40" s="354">
        <f t="shared" si="67"/>
        <v>0</v>
      </c>
      <c r="BF40" s="353">
        <f t="shared" si="67"/>
        <v>0</v>
      </c>
      <c r="BG40" s="354">
        <f t="shared" si="67"/>
        <v>0</v>
      </c>
      <c r="BH40" s="354">
        <f t="shared" si="67"/>
        <v>0</v>
      </c>
      <c r="BI40" s="355"/>
    </row>
    <row r="41" spans="2:61" s="324" customFormat="1" ht="60">
      <c r="B41" s="356"/>
      <c r="C41" s="364" t="s">
        <v>402</v>
      </c>
      <c r="D41" s="358">
        <v>553500</v>
      </c>
      <c r="E41" s="358">
        <v>553500</v>
      </c>
      <c r="F41" s="366">
        <f t="shared" si="37"/>
        <v>136967</v>
      </c>
      <c r="G41" s="367">
        <f t="shared" si="37"/>
        <v>0</v>
      </c>
      <c r="H41" s="368">
        <f t="shared" si="37"/>
        <v>0</v>
      </c>
      <c r="I41" s="370"/>
      <c r="J41" s="369">
        <f t="shared" si="18"/>
        <v>136967</v>
      </c>
      <c r="K41" s="368">
        <f>N41+Q41+T41</f>
        <v>0</v>
      </c>
      <c r="L41" s="368">
        <f t="shared" si="18"/>
        <v>0</v>
      </c>
      <c r="M41" s="366">
        <v>0</v>
      </c>
      <c r="N41" s="367">
        <v>0</v>
      </c>
      <c r="O41" s="368">
        <v>0</v>
      </c>
      <c r="P41" s="366">
        <v>45642</v>
      </c>
      <c r="Q41" s="367">
        <v>0</v>
      </c>
      <c r="R41" s="368">
        <v>0</v>
      </c>
      <c r="S41" s="366">
        <v>91325</v>
      </c>
      <c r="T41" s="367">
        <v>0</v>
      </c>
      <c r="U41" s="368">
        <v>0</v>
      </c>
      <c r="V41" s="360"/>
      <c r="W41" s="360">
        <f>Z41+AC41+AF41</f>
        <v>0</v>
      </c>
      <c r="X41" s="360">
        <f t="shared" ref="X41:X45" si="68">AA41+AD41+AG41</f>
        <v>0</v>
      </c>
      <c r="Y41" s="360">
        <f t="shared" si="57"/>
        <v>0</v>
      </c>
      <c r="Z41" s="366"/>
      <c r="AA41" s="360"/>
      <c r="AB41" s="361"/>
      <c r="AC41" s="366"/>
      <c r="AD41" s="360"/>
      <c r="AE41" s="361"/>
      <c r="AF41" s="366"/>
      <c r="AG41" s="360"/>
      <c r="AH41" s="361"/>
      <c r="AI41" s="360"/>
      <c r="AJ41" s="360">
        <f>AM41+AP41+AS41</f>
        <v>0</v>
      </c>
      <c r="AK41" s="360">
        <f>AN41+AQ41+AT41</f>
        <v>0</v>
      </c>
      <c r="AL41" s="360">
        <f t="shared" si="10"/>
        <v>0</v>
      </c>
      <c r="AM41" s="366"/>
      <c r="AN41" s="360"/>
      <c r="AO41" s="361"/>
      <c r="AP41" s="366"/>
      <c r="AQ41" s="360"/>
      <c r="AR41" s="361"/>
      <c r="AS41" s="366"/>
      <c r="AT41" s="360"/>
      <c r="AU41" s="361"/>
      <c r="AV41" s="360"/>
      <c r="AW41" s="367">
        <f t="shared" si="33"/>
        <v>0</v>
      </c>
      <c r="AX41" s="367">
        <f t="shared" si="33"/>
        <v>0</v>
      </c>
      <c r="AY41" s="367">
        <f t="shared" si="14"/>
        <v>0</v>
      </c>
      <c r="AZ41" s="366"/>
      <c r="BA41" s="367"/>
      <c r="BB41" s="384"/>
      <c r="BC41" s="366"/>
      <c r="BD41" s="381"/>
      <c r="BE41" s="368"/>
      <c r="BF41" s="366"/>
      <c r="BG41" s="367"/>
      <c r="BH41" s="368"/>
      <c r="BI41" s="361"/>
    </row>
    <row r="42" spans="2:61" s="324" customFormat="1" ht="45">
      <c r="B42" s="356"/>
      <c r="C42" s="364" t="s">
        <v>403</v>
      </c>
      <c r="D42" s="358">
        <v>916500</v>
      </c>
      <c r="E42" s="358">
        <v>986500</v>
      </c>
      <c r="F42" s="366">
        <f t="shared" si="37"/>
        <v>805223.08000000007</v>
      </c>
      <c r="G42" s="367">
        <f t="shared" si="37"/>
        <v>0</v>
      </c>
      <c r="H42" s="368">
        <f t="shared" si="37"/>
        <v>347</v>
      </c>
      <c r="I42" s="370"/>
      <c r="J42" s="369">
        <f t="shared" si="18"/>
        <v>805223.08000000007</v>
      </c>
      <c r="K42" s="368">
        <f t="shared" si="18"/>
        <v>0</v>
      </c>
      <c r="L42" s="368">
        <f t="shared" si="18"/>
        <v>347</v>
      </c>
      <c r="M42" s="366">
        <v>0</v>
      </c>
      <c r="N42" s="367">
        <v>0</v>
      </c>
      <c r="O42" s="368">
        <v>0</v>
      </c>
      <c r="P42" s="366">
        <v>1403.4299999999998</v>
      </c>
      <c r="Q42" s="367">
        <v>0</v>
      </c>
      <c r="R42" s="368">
        <f>P42/11.41</f>
        <v>122.99999999999999</v>
      </c>
      <c r="S42" s="366">
        <v>803819.65</v>
      </c>
      <c r="T42" s="367">
        <v>0</v>
      </c>
      <c r="U42" s="368">
        <v>224</v>
      </c>
      <c r="V42" s="360"/>
      <c r="W42" s="360">
        <f>Z42+AC42+AF42</f>
        <v>0</v>
      </c>
      <c r="X42" s="360">
        <f t="shared" si="68"/>
        <v>0</v>
      </c>
      <c r="Y42" s="360">
        <f t="shared" si="57"/>
        <v>0</v>
      </c>
      <c r="Z42" s="366"/>
      <c r="AA42" s="360"/>
      <c r="AB42" s="368"/>
      <c r="AC42" s="366"/>
      <c r="AD42" s="360"/>
      <c r="AE42" s="368"/>
      <c r="AF42" s="366"/>
      <c r="AG42" s="360"/>
      <c r="AH42" s="368"/>
      <c r="AI42" s="360"/>
      <c r="AJ42" s="360">
        <f t="shared" ref="AJ42:AK45" si="69">AM42+AP42+AS42</f>
        <v>0</v>
      </c>
      <c r="AK42" s="360">
        <f t="shared" si="69"/>
        <v>0</v>
      </c>
      <c r="AL42" s="360">
        <f t="shared" si="10"/>
        <v>0</v>
      </c>
      <c r="AM42" s="366"/>
      <c r="AN42" s="360"/>
      <c r="AO42" s="368"/>
      <c r="AP42" s="366"/>
      <c r="AQ42" s="360"/>
      <c r="AR42" s="368"/>
      <c r="AS42" s="366"/>
      <c r="AT42" s="360"/>
      <c r="AU42" s="368"/>
      <c r="AV42" s="360"/>
      <c r="AW42" s="367">
        <f t="shared" si="33"/>
        <v>0</v>
      </c>
      <c r="AX42" s="367">
        <f t="shared" si="33"/>
        <v>0</v>
      </c>
      <c r="AY42" s="367">
        <f t="shared" si="14"/>
        <v>0</v>
      </c>
      <c r="AZ42" s="366"/>
      <c r="BA42" s="367"/>
      <c r="BB42" s="368"/>
      <c r="BC42" s="366"/>
      <c r="BD42" s="381"/>
      <c r="BE42" s="368"/>
      <c r="BF42" s="366"/>
      <c r="BG42" s="367"/>
      <c r="BH42" s="368"/>
      <c r="BI42" s="361"/>
    </row>
    <row r="43" spans="2:61" s="324" customFormat="1">
      <c r="B43" s="356"/>
      <c r="C43" s="364" t="s">
        <v>404</v>
      </c>
      <c r="D43" s="358">
        <v>30000</v>
      </c>
      <c r="E43" s="358">
        <v>30000</v>
      </c>
      <c r="F43" s="366">
        <f t="shared" si="37"/>
        <v>13531</v>
      </c>
      <c r="G43" s="367">
        <f t="shared" si="37"/>
        <v>0</v>
      </c>
      <c r="H43" s="368">
        <f t="shared" si="37"/>
        <v>78</v>
      </c>
      <c r="I43" s="370"/>
      <c r="J43" s="369">
        <f t="shared" si="18"/>
        <v>13531</v>
      </c>
      <c r="K43" s="368">
        <f t="shared" si="18"/>
        <v>0</v>
      </c>
      <c r="L43" s="368">
        <f t="shared" si="18"/>
        <v>78</v>
      </c>
      <c r="M43" s="366">
        <v>0</v>
      </c>
      <c r="N43" s="367">
        <v>0</v>
      </c>
      <c r="O43" s="368">
        <v>0</v>
      </c>
      <c r="P43" s="366">
        <v>60</v>
      </c>
      <c r="Q43" s="367">
        <v>0</v>
      </c>
      <c r="R43" s="368">
        <f>P43/2</f>
        <v>30</v>
      </c>
      <c r="S43" s="366">
        <v>13471</v>
      </c>
      <c r="T43" s="367">
        <v>0</v>
      </c>
      <c r="U43" s="368">
        <v>48</v>
      </c>
      <c r="V43" s="360"/>
      <c r="W43" s="360">
        <f t="shared" ref="W43:W45" si="70">Z43+AC43+AF43</f>
        <v>0</v>
      </c>
      <c r="X43" s="360">
        <f t="shared" si="68"/>
        <v>0</v>
      </c>
      <c r="Y43" s="360">
        <f t="shared" si="57"/>
        <v>0</v>
      </c>
      <c r="Z43" s="366"/>
      <c r="AA43" s="360"/>
      <c r="AB43" s="368"/>
      <c r="AC43" s="366"/>
      <c r="AD43" s="360"/>
      <c r="AE43" s="368"/>
      <c r="AF43" s="366"/>
      <c r="AG43" s="360"/>
      <c r="AH43" s="368"/>
      <c r="AI43" s="360"/>
      <c r="AJ43" s="360">
        <f t="shared" si="69"/>
        <v>0</v>
      </c>
      <c r="AK43" s="360">
        <f t="shared" si="69"/>
        <v>0</v>
      </c>
      <c r="AL43" s="360">
        <f t="shared" si="10"/>
        <v>0</v>
      </c>
      <c r="AM43" s="366"/>
      <c r="AN43" s="360"/>
      <c r="AO43" s="368"/>
      <c r="AP43" s="366"/>
      <c r="AQ43" s="360"/>
      <c r="AR43" s="368"/>
      <c r="AS43" s="366"/>
      <c r="AT43" s="360"/>
      <c r="AU43" s="368"/>
      <c r="AV43" s="360"/>
      <c r="AW43" s="367">
        <f t="shared" si="33"/>
        <v>0</v>
      </c>
      <c r="AX43" s="367">
        <f t="shared" si="33"/>
        <v>0</v>
      </c>
      <c r="AY43" s="367">
        <f t="shared" si="14"/>
        <v>0</v>
      </c>
      <c r="AZ43" s="366"/>
      <c r="BA43" s="367"/>
      <c r="BB43" s="368"/>
      <c r="BC43" s="366"/>
      <c r="BD43" s="381"/>
      <c r="BE43" s="368"/>
      <c r="BF43" s="366"/>
      <c r="BG43" s="367"/>
      <c r="BH43" s="368"/>
      <c r="BI43" s="361"/>
    </row>
    <row r="44" spans="2:61" s="324" customFormat="1">
      <c r="B44" s="356"/>
      <c r="C44" s="364" t="s">
        <v>405</v>
      </c>
      <c r="D44" s="358">
        <v>80000</v>
      </c>
      <c r="E44" s="358">
        <v>80000</v>
      </c>
      <c r="F44" s="366">
        <f t="shared" si="37"/>
        <v>135</v>
      </c>
      <c r="G44" s="367">
        <f t="shared" si="37"/>
        <v>0</v>
      </c>
      <c r="H44" s="368">
        <f t="shared" si="37"/>
        <v>45</v>
      </c>
      <c r="I44" s="370"/>
      <c r="J44" s="369">
        <f t="shared" si="18"/>
        <v>135</v>
      </c>
      <c r="K44" s="368">
        <f t="shared" si="18"/>
        <v>0</v>
      </c>
      <c r="L44" s="368">
        <f t="shared" si="18"/>
        <v>45</v>
      </c>
      <c r="M44" s="366">
        <v>0</v>
      </c>
      <c r="N44" s="367">
        <v>0</v>
      </c>
      <c r="O44" s="368">
        <v>0</v>
      </c>
      <c r="P44" s="366">
        <v>42</v>
      </c>
      <c r="Q44" s="367">
        <v>0</v>
      </c>
      <c r="R44" s="368">
        <f>P44/3</f>
        <v>14</v>
      </c>
      <c r="S44" s="366">
        <v>93</v>
      </c>
      <c r="T44" s="367">
        <v>0</v>
      </c>
      <c r="U44" s="368">
        <v>31</v>
      </c>
      <c r="V44" s="360"/>
      <c r="W44" s="360">
        <f t="shared" si="70"/>
        <v>0</v>
      </c>
      <c r="X44" s="360">
        <f t="shared" si="68"/>
        <v>0</v>
      </c>
      <c r="Y44" s="360">
        <f t="shared" si="57"/>
        <v>0</v>
      </c>
      <c r="Z44" s="366"/>
      <c r="AA44" s="360"/>
      <c r="AB44" s="368"/>
      <c r="AC44" s="366"/>
      <c r="AD44" s="360"/>
      <c r="AE44" s="368"/>
      <c r="AF44" s="366"/>
      <c r="AG44" s="360"/>
      <c r="AH44" s="368"/>
      <c r="AI44" s="360"/>
      <c r="AJ44" s="360">
        <f t="shared" si="69"/>
        <v>0</v>
      </c>
      <c r="AK44" s="360">
        <f t="shared" si="69"/>
        <v>0</v>
      </c>
      <c r="AL44" s="360">
        <f t="shared" si="10"/>
        <v>0</v>
      </c>
      <c r="AM44" s="366"/>
      <c r="AN44" s="360"/>
      <c r="AO44" s="368"/>
      <c r="AP44" s="366"/>
      <c r="AQ44" s="360"/>
      <c r="AR44" s="368"/>
      <c r="AS44" s="366"/>
      <c r="AT44" s="360"/>
      <c r="AU44" s="368"/>
      <c r="AV44" s="360"/>
      <c r="AW44" s="367">
        <f t="shared" si="33"/>
        <v>0</v>
      </c>
      <c r="AX44" s="367">
        <f t="shared" si="33"/>
        <v>0</v>
      </c>
      <c r="AY44" s="367">
        <f t="shared" si="14"/>
        <v>0</v>
      </c>
      <c r="AZ44" s="366"/>
      <c r="BA44" s="367"/>
      <c r="BB44" s="368"/>
      <c r="BC44" s="366"/>
      <c r="BD44" s="381"/>
      <c r="BE44" s="368"/>
      <c r="BF44" s="366"/>
      <c r="BG44" s="367"/>
      <c r="BH44" s="368"/>
      <c r="BI44" s="361"/>
    </row>
    <row r="45" spans="2:61" s="324" customFormat="1" ht="45.75" thickBot="1">
      <c r="B45" s="356"/>
      <c r="C45" s="364" t="s">
        <v>406</v>
      </c>
      <c r="D45" s="358">
        <v>120000</v>
      </c>
      <c r="E45" s="358">
        <v>120000</v>
      </c>
      <c r="F45" s="366">
        <f t="shared" si="37"/>
        <v>9000</v>
      </c>
      <c r="G45" s="367">
        <f t="shared" si="37"/>
        <v>0</v>
      </c>
      <c r="H45" s="368">
        <f t="shared" si="37"/>
        <v>0</v>
      </c>
      <c r="I45" s="370"/>
      <c r="J45" s="369">
        <f t="shared" si="18"/>
        <v>9000</v>
      </c>
      <c r="K45" s="368">
        <f t="shared" si="18"/>
        <v>0</v>
      </c>
      <c r="L45" s="368">
        <f t="shared" si="18"/>
        <v>0</v>
      </c>
      <c r="M45" s="366">
        <v>0</v>
      </c>
      <c r="N45" s="367">
        <v>0</v>
      </c>
      <c r="O45" s="368">
        <v>0</v>
      </c>
      <c r="P45" s="366">
        <v>3000</v>
      </c>
      <c r="Q45" s="367">
        <v>0</v>
      </c>
      <c r="R45" s="368">
        <v>0</v>
      </c>
      <c r="S45" s="366">
        <v>6000</v>
      </c>
      <c r="T45" s="367">
        <v>0</v>
      </c>
      <c r="U45" s="368">
        <v>0</v>
      </c>
      <c r="V45" s="360"/>
      <c r="W45" s="360">
        <f t="shared" si="70"/>
        <v>0</v>
      </c>
      <c r="X45" s="360">
        <f t="shared" si="68"/>
        <v>0</v>
      </c>
      <c r="Y45" s="360">
        <f t="shared" si="57"/>
        <v>0</v>
      </c>
      <c r="Z45" s="366"/>
      <c r="AA45" s="360"/>
      <c r="AB45" s="361"/>
      <c r="AC45" s="366"/>
      <c r="AD45" s="360"/>
      <c r="AE45" s="361"/>
      <c r="AF45" s="366"/>
      <c r="AG45" s="360"/>
      <c r="AH45" s="361"/>
      <c r="AI45" s="360"/>
      <c r="AJ45" s="360">
        <f t="shared" si="69"/>
        <v>0</v>
      </c>
      <c r="AK45" s="360">
        <f t="shared" si="69"/>
        <v>0</v>
      </c>
      <c r="AL45" s="360">
        <f t="shared" si="10"/>
        <v>0</v>
      </c>
      <c r="AM45" s="366"/>
      <c r="AN45" s="360"/>
      <c r="AO45" s="361"/>
      <c r="AP45" s="366"/>
      <c r="AQ45" s="360"/>
      <c r="AR45" s="361"/>
      <c r="AS45" s="366"/>
      <c r="AT45" s="360"/>
      <c r="AU45" s="361"/>
      <c r="AV45" s="360"/>
      <c r="AW45" s="367">
        <f t="shared" si="33"/>
        <v>0</v>
      </c>
      <c r="AX45" s="367">
        <f t="shared" si="33"/>
        <v>0</v>
      </c>
      <c r="AY45" s="367">
        <f t="shared" si="14"/>
        <v>0</v>
      </c>
      <c r="AZ45" s="366"/>
      <c r="BA45" s="367"/>
      <c r="BB45" s="368"/>
      <c r="BC45" s="366"/>
      <c r="BD45" s="381"/>
      <c r="BE45" s="368"/>
      <c r="BF45" s="366"/>
      <c r="BG45" s="367"/>
      <c r="BH45" s="368"/>
      <c r="BI45" s="361"/>
    </row>
    <row r="46" spans="2:61" ht="37.5" customHeight="1" thickBot="1">
      <c r="B46" s="352" t="s">
        <v>407</v>
      </c>
      <c r="C46" s="352" t="s">
        <v>379</v>
      </c>
      <c r="D46" s="353">
        <f>SUM(D47:D49)</f>
        <v>1800000</v>
      </c>
      <c r="E46" s="353">
        <f>SUM(E47:E49)</f>
        <v>1800000</v>
      </c>
      <c r="F46" s="353">
        <f t="shared" si="37"/>
        <v>355505</v>
      </c>
      <c r="G46" s="354">
        <f t="shared" si="37"/>
        <v>0</v>
      </c>
      <c r="H46" s="354">
        <f t="shared" si="37"/>
        <v>19317</v>
      </c>
      <c r="I46" s="354"/>
      <c r="J46" s="353">
        <f t="shared" si="18"/>
        <v>355505</v>
      </c>
      <c r="K46" s="354">
        <f t="shared" si="18"/>
        <v>0</v>
      </c>
      <c r="L46" s="354">
        <f t="shared" si="18"/>
        <v>19317</v>
      </c>
      <c r="M46" s="353">
        <f>SUM(M47:M49)</f>
        <v>29200</v>
      </c>
      <c r="N46" s="354">
        <f t="shared" ref="N46:U46" si="71">SUM(N47:N49)</f>
        <v>0</v>
      </c>
      <c r="O46" s="354">
        <f t="shared" si="71"/>
        <v>1460</v>
      </c>
      <c r="P46" s="353">
        <f t="shared" si="71"/>
        <v>155863</v>
      </c>
      <c r="Q46" s="354">
        <f t="shared" si="71"/>
        <v>0</v>
      </c>
      <c r="R46" s="354">
        <f t="shared" si="71"/>
        <v>8471</v>
      </c>
      <c r="S46" s="353">
        <f t="shared" si="71"/>
        <v>170442</v>
      </c>
      <c r="T46" s="355">
        <f t="shared" si="71"/>
        <v>0</v>
      </c>
      <c r="U46" s="355">
        <f t="shared" si="71"/>
        <v>9386</v>
      </c>
      <c r="V46" s="354"/>
      <c r="W46" s="354">
        <f>Z46+AC46+AF46</f>
        <v>0</v>
      </c>
      <c r="X46" s="354"/>
      <c r="Y46" s="354">
        <f t="shared" si="57"/>
        <v>0</v>
      </c>
      <c r="Z46" s="353">
        <f>SUM(Z47:Z49)</f>
        <v>0</v>
      </c>
      <c r="AA46" s="354">
        <f t="shared" ref="AA46:AB46" si="72">SUM(AA47:AA49)</f>
        <v>0</v>
      </c>
      <c r="AB46" s="354">
        <f t="shared" si="72"/>
        <v>0</v>
      </c>
      <c r="AC46" s="353">
        <f>SUM(AC47:AC49)</f>
        <v>0</v>
      </c>
      <c r="AD46" s="354">
        <f t="shared" ref="AD46:AH46" si="73">SUM(AD47:AD49)</f>
        <v>0</v>
      </c>
      <c r="AE46" s="354">
        <f t="shared" si="73"/>
        <v>0</v>
      </c>
      <c r="AF46" s="353">
        <f t="shared" si="73"/>
        <v>0</v>
      </c>
      <c r="AG46" s="354">
        <f t="shared" si="73"/>
        <v>0</v>
      </c>
      <c r="AH46" s="354">
        <f t="shared" si="73"/>
        <v>0</v>
      </c>
      <c r="AI46" s="354"/>
      <c r="AJ46" s="354">
        <f t="shared" si="16"/>
        <v>0</v>
      </c>
      <c r="AK46" s="354">
        <f t="shared" ref="AK46" si="74">AA46+AD46+AG46</f>
        <v>0</v>
      </c>
      <c r="AL46" s="354">
        <f t="shared" si="10"/>
        <v>0</v>
      </c>
      <c r="AM46" s="353">
        <f t="shared" ref="AM46:AU46" si="75">SUM(AM47:AM49)</f>
        <v>0</v>
      </c>
      <c r="AN46" s="354">
        <f t="shared" si="75"/>
        <v>0</v>
      </c>
      <c r="AO46" s="354">
        <f t="shared" si="75"/>
        <v>0</v>
      </c>
      <c r="AP46" s="353">
        <f t="shared" si="75"/>
        <v>0</v>
      </c>
      <c r="AQ46" s="354">
        <f t="shared" si="75"/>
        <v>0</v>
      </c>
      <c r="AR46" s="354">
        <f t="shared" si="75"/>
        <v>0</v>
      </c>
      <c r="AS46" s="353">
        <f t="shared" si="75"/>
        <v>0</v>
      </c>
      <c r="AT46" s="354">
        <f t="shared" si="75"/>
        <v>0</v>
      </c>
      <c r="AU46" s="354">
        <f t="shared" si="75"/>
        <v>0</v>
      </c>
      <c r="AV46" s="354"/>
      <c r="AW46" s="354">
        <f t="shared" si="33"/>
        <v>0</v>
      </c>
      <c r="AX46" s="354">
        <f t="shared" ref="AX46" si="76">AN46+AQ46+AT46</f>
        <v>0</v>
      </c>
      <c r="AY46" s="354">
        <f t="shared" si="14"/>
        <v>0</v>
      </c>
      <c r="AZ46" s="353">
        <f>SUM(AZ47:AZ49)</f>
        <v>0</v>
      </c>
      <c r="BA46" s="354">
        <f t="shared" ref="BA46:BH46" si="77">SUM(BA47:BA49)</f>
        <v>0</v>
      </c>
      <c r="BB46" s="354">
        <f t="shared" si="77"/>
        <v>0</v>
      </c>
      <c r="BC46" s="353">
        <f t="shared" si="77"/>
        <v>0</v>
      </c>
      <c r="BD46" s="354">
        <f t="shared" si="77"/>
        <v>0</v>
      </c>
      <c r="BE46" s="354">
        <f t="shared" si="77"/>
        <v>0</v>
      </c>
      <c r="BF46" s="353">
        <f t="shared" si="77"/>
        <v>0</v>
      </c>
      <c r="BG46" s="354">
        <f t="shared" si="77"/>
        <v>0</v>
      </c>
      <c r="BH46" s="354">
        <f t="shared" si="77"/>
        <v>0</v>
      </c>
      <c r="BI46" s="355"/>
    </row>
    <row r="47" spans="2:61" s="324" customFormat="1" ht="30">
      <c r="B47" s="356"/>
      <c r="C47" s="364" t="s">
        <v>408</v>
      </c>
      <c r="D47" s="358">
        <v>1575000</v>
      </c>
      <c r="E47" s="358">
        <v>1575000</v>
      </c>
      <c r="F47" s="366">
        <f t="shared" si="37"/>
        <v>353545</v>
      </c>
      <c r="G47" s="367">
        <f t="shared" si="37"/>
        <v>0</v>
      </c>
      <c r="H47" s="368">
        <f t="shared" si="37"/>
        <v>19317</v>
      </c>
      <c r="I47" s="370"/>
      <c r="J47" s="369">
        <f t="shared" si="18"/>
        <v>353545</v>
      </c>
      <c r="K47" s="368">
        <f t="shared" si="18"/>
        <v>0</v>
      </c>
      <c r="L47" s="368">
        <f t="shared" si="18"/>
        <v>19317</v>
      </c>
      <c r="M47" s="366">
        <v>29200</v>
      </c>
      <c r="N47" s="367">
        <v>0</v>
      </c>
      <c r="O47" s="368">
        <f>M47/20</f>
        <v>1460</v>
      </c>
      <c r="P47" s="366">
        <v>155863</v>
      </c>
      <c r="Q47" s="367">
        <v>0</v>
      </c>
      <c r="R47" s="368">
        <v>8471</v>
      </c>
      <c r="S47" s="366">
        <v>168482</v>
      </c>
      <c r="T47" s="367">
        <v>0</v>
      </c>
      <c r="U47" s="368">
        <v>9386</v>
      </c>
      <c r="V47" s="360"/>
      <c r="W47" s="360">
        <f>Z47+AC47+AF47</f>
        <v>0</v>
      </c>
      <c r="X47" s="360">
        <f t="shared" ref="X47:X50" si="78">AA47+AD47+AG47</f>
        <v>0</v>
      </c>
      <c r="Y47" s="360">
        <f t="shared" si="57"/>
        <v>0</v>
      </c>
      <c r="Z47" s="370"/>
      <c r="AA47" s="360"/>
      <c r="AB47" s="368"/>
      <c r="AC47" s="370"/>
      <c r="AD47" s="360"/>
      <c r="AE47" s="368"/>
      <c r="AF47" s="370"/>
      <c r="AG47" s="360"/>
      <c r="AH47" s="368"/>
      <c r="AI47" s="360"/>
      <c r="AJ47" s="360">
        <f t="shared" si="16"/>
        <v>0</v>
      </c>
      <c r="AK47" s="360"/>
      <c r="AL47" s="360">
        <f t="shared" si="10"/>
        <v>0</v>
      </c>
      <c r="AM47" s="370"/>
      <c r="AN47" s="360"/>
      <c r="AO47" s="368"/>
      <c r="AP47" s="370"/>
      <c r="AQ47" s="360"/>
      <c r="AR47" s="368"/>
      <c r="AS47" s="370"/>
      <c r="AT47" s="360"/>
      <c r="AU47" s="368"/>
      <c r="AV47" s="360"/>
      <c r="AW47" s="367">
        <f t="shared" si="33"/>
        <v>0</v>
      </c>
      <c r="AX47" s="367"/>
      <c r="AY47" s="367">
        <f t="shared" si="14"/>
        <v>0</v>
      </c>
      <c r="AZ47" s="366"/>
      <c r="BA47" s="367"/>
      <c r="BB47" s="368"/>
      <c r="BC47" s="366"/>
      <c r="BD47" s="367"/>
      <c r="BE47" s="368"/>
      <c r="BF47" s="366"/>
      <c r="BG47" s="367"/>
      <c r="BH47" s="368"/>
      <c r="BI47" s="361"/>
    </row>
    <row r="48" spans="2:61" s="324" customFormat="1" ht="60">
      <c r="B48" s="356"/>
      <c r="C48" s="364" t="s">
        <v>409</v>
      </c>
      <c r="D48" s="358">
        <v>170000</v>
      </c>
      <c r="E48" s="358">
        <v>170000</v>
      </c>
      <c r="F48" s="366">
        <f t="shared" si="37"/>
        <v>1960</v>
      </c>
      <c r="G48" s="367">
        <f t="shared" si="37"/>
        <v>0</v>
      </c>
      <c r="H48" s="368">
        <f t="shared" si="37"/>
        <v>0</v>
      </c>
      <c r="I48" s="370"/>
      <c r="J48" s="369">
        <f t="shared" si="18"/>
        <v>1960</v>
      </c>
      <c r="K48" s="368">
        <f t="shared" si="18"/>
        <v>0</v>
      </c>
      <c r="L48" s="368">
        <f t="shared" si="18"/>
        <v>0</v>
      </c>
      <c r="M48" s="366">
        <v>0</v>
      </c>
      <c r="N48" s="367">
        <v>0</v>
      </c>
      <c r="O48" s="368">
        <v>0</v>
      </c>
      <c r="P48" s="366">
        <v>0</v>
      </c>
      <c r="Q48" s="367">
        <v>0</v>
      </c>
      <c r="R48" s="368">
        <v>0</v>
      </c>
      <c r="S48" s="366">
        <v>1960</v>
      </c>
      <c r="T48" s="367">
        <v>0</v>
      </c>
      <c r="U48" s="368">
        <v>0</v>
      </c>
      <c r="V48" s="360"/>
      <c r="W48" s="360">
        <f>Z48+AC48+AF48</f>
        <v>0</v>
      </c>
      <c r="X48" s="360">
        <f t="shared" si="78"/>
        <v>0</v>
      </c>
      <c r="Y48" s="360">
        <f t="shared" si="57"/>
        <v>0</v>
      </c>
      <c r="Z48" s="370"/>
      <c r="AA48" s="360"/>
      <c r="AB48" s="361"/>
      <c r="AC48" s="370"/>
      <c r="AD48" s="360"/>
      <c r="AE48" s="361"/>
      <c r="AF48" s="370"/>
      <c r="AG48" s="360"/>
      <c r="AH48" s="361"/>
      <c r="AI48" s="360"/>
      <c r="AJ48" s="360">
        <f t="shared" si="16"/>
        <v>0</v>
      </c>
      <c r="AK48" s="360"/>
      <c r="AL48" s="360">
        <f t="shared" si="10"/>
        <v>0</v>
      </c>
      <c r="AM48" s="370"/>
      <c r="AN48" s="360"/>
      <c r="AO48" s="361"/>
      <c r="AP48" s="370"/>
      <c r="AQ48" s="360"/>
      <c r="AR48" s="361"/>
      <c r="AS48" s="370"/>
      <c r="AT48" s="360"/>
      <c r="AU48" s="361"/>
      <c r="AV48" s="360"/>
      <c r="AW48" s="367">
        <f t="shared" si="33"/>
        <v>0</v>
      </c>
      <c r="AX48" s="367"/>
      <c r="AY48" s="367">
        <f t="shared" si="14"/>
        <v>0</v>
      </c>
      <c r="AZ48" s="370"/>
      <c r="BA48" s="367"/>
      <c r="BB48" s="368"/>
      <c r="BC48" s="370"/>
      <c r="BD48" s="367"/>
      <c r="BE48" s="368"/>
      <c r="BF48" s="366"/>
      <c r="BG48" s="367"/>
      <c r="BH48" s="368"/>
      <c r="BI48" s="361"/>
    </row>
    <row r="49" spans="2:61" s="324" customFormat="1" ht="90.75" thickBot="1">
      <c r="B49" s="356"/>
      <c r="C49" s="385" t="s">
        <v>410</v>
      </c>
      <c r="D49" s="358">
        <v>55000</v>
      </c>
      <c r="E49" s="358">
        <v>55000</v>
      </c>
      <c r="F49" s="366">
        <f t="shared" si="37"/>
        <v>0</v>
      </c>
      <c r="G49" s="367">
        <f t="shared" si="37"/>
        <v>0</v>
      </c>
      <c r="H49" s="368">
        <f t="shared" si="37"/>
        <v>0</v>
      </c>
      <c r="I49" s="370"/>
      <c r="J49" s="369">
        <f t="shared" si="18"/>
        <v>0</v>
      </c>
      <c r="K49" s="368">
        <f t="shared" si="18"/>
        <v>0</v>
      </c>
      <c r="L49" s="368">
        <f t="shared" si="18"/>
        <v>0</v>
      </c>
      <c r="M49" s="366">
        <v>0</v>
      </c>
      <c r="N49" s="367">
        <v>0</v>
      </c>
      <c r="O49" s="368">
        <v>0</v>
      </c>
      <c r="P49" s="366">
        <v>0</v>
      </c>
      <c r="Q49" s="367">
        <v>0</v>
      </c>
      <c r="R49" s="368">
        <v>0</v>
      </c>
      <c r="S49" s="366">
        <v>0</v>
      </c>
      <c r="T49" s="367">
        <v>0</v>
      </c>
      <c r="U49" s="368">
        <v>0</v>
      </c>
      <c r="V49" s="360"/>
      <c r="W49" s="360">
        <f>Z49+AC49+AF49</f>
        <v>0</v>
      </c>
      <c r="X49" s="360">
        <f t="shared" si="78"/>
        <v>0</v>
      </c>
      <c r="Y49" s="360">
        <f t="shared" si="57"/>
        <v>0</v>
      </c>
      <c r="Z49" s="370"/>
      <c r="AA49" s="360"/>
      <c r="AB49" s="361"/>
      <c r="AC49" s="370"/>
      <c r="AD49" s="360"/>
      <c r="AE49" s="361"/>
      <c r="AF49" s="370"/>
      <c r="AG49" s="360"/>
      <c r="AH49" s="361"/>
      <c r="AI49" s="360"/>
      <c r="AJ49" s="360">
        <f t="shared" si="16"/>
        <v>0</v>
      </c>
      <c r="AK49" s="360"/>
      <c r="AL49" s="360">
        <f t="shared" si="10"/>
        <v>0</v>
      </c>
      <c r="AM49" s="370"/>
      <c r="AN49" s="360"/>
      <c r="AO49" s="361"/>
      <c r="AP49" s="370"/>
      <c r="AQ49" s="360"/>
      <c r="AR49" s="361"/>
      <c r="AS49" s="370"/>
      <c r="AT49" s="360"/>
      <c r="AU49" s="361"/>
      <c r="AV49" s="360"/>
      <c r="AW49" s="367">
        <f t="shared" si="33"/>
        <v>0</v>
      </c>
      <c r="AX49" s="367"/>
      <c r="AY49" s="367">
        <f t="shared" si="14"/>
        <v>0</v>
      </c>
      <c r="AZ49" s="366"/>
      <c r="BA49" s="367"/>
      <c r="BB49" s="368"/>
      <c r="BC49" s="370"/>
      <c r="BD49" s="367"/>
      <c r="BE49" s="368"/>
      <c r="BF49" s="366"/>
      <c r="BG49" s="367"/>
      <c r="BH49" s="368"/>
      <c r="BI49" s="361"/>
    </row>
    <row r="50" spans="2:61" ht="37.5" customHeight="1" thickBot="1">
      <c r="B50" s="352" t="s">
        <v>411</v>
      </c>
      <c r="C50" s="352" t="s">
        <v>380</v>
      </c>
      <c r="D50" s="353">
        <f>D51+D52</f>
        <v>260000</v>
      </c>
      <c r="E50" s="353">
        <f>E51+E52</f>
        <v>260000</v>
      </c>
      <c r="F50" s="353">
        <f>M50+P50+S50+Z50+AC50+AF50+AM50+AP50+AS50+AZ50+BC50+BF50</f>
        <v>56600.009999999995</v>
      </c>
      <c r="G50" s="354">
        <f t="shared" si="37"/>
        <v>0</v>
      </c>
      <c r="H50" s="354">
        <f t="shared" si="37"/>
        <v>0</v>
      </c>
      <c r="I50" s="354"/>
      <c r="J50" s="353">
        <f>M50+P50+S50</f>
        <v>56600.009999999995</v>
      </c>
      <c r="K50" s="354">
        <f>N50+Q50+T50</f>
        <v>0</v>
      </c>
      <c r="L50" s="354">
        <f>O50+R50+U50</f>
        <v>0</v>
      </c>
      <c r="M50" s="353">
        <f>M51+M52</f>
        <v>19266.669999999998</v>
      </c>
      <c r="N50" s="354">
        <f t="shared" ref="N50:U50" si="79">N51+N52</f>
        <v>0</v>
      </c>
      <c r="O50" s="354">
        <f t="shared" si="79"/>
        <v>0</v>
      </c>
      <c r="P50" s="353">
        <f>P51+P52</f>
        <v>5100</v>
      </c>
      <c r="Q50" s="354">
        <f>Q51+Q52</f>
        <v>0</v>
      </c>
      <c r="R50" s="354">
        <f t="shared" si="79"/>
        <v>0</v>
      </c>
      <c r="S50" s="353">
        <f t="shared" si="79"/>
        <v>32233.34</v>
      </c>
      <c r="T50" s="355">
        <f t="shared" si="79"/>
        <v>0</v>
      </c>
      <c r="U50" s="355">
        <f t="shared" si="79"/>
        <v>0</v>
      </c>
      <c r="V50" s="354"/>
      <c r="W50" s="354">
        <f>Z50+AC50+AF50</f>
        <v>0</v>
      </c>
      <c r="X50" s="354">
        <f t="shared" si="78"/>
        <v>0</v>
      </c>
      <c r="Y50" s="354">
        <f t="shared" si="57"/>
        <v>0</v>
      </c>
      <c r="Z50" s="353"/>
      <c r="AA50" s="354"/>
      <c r="AB50" s="354"/>
      <c r="AC50" s="353"/>
      <c r="AD50" s="354"/>
      <c r="AE50" s="354"/>
      <c r="AF50" s="353"/>
      <c r="AG50" s="354"/>
      <c r="AH50" s="354"/>
      <c r="AI50" s="354"/>
      <c r="AJ50" s="354">
        <f t="shared" si="16"/>
        <v>0</v>
      </c>
      <c r="AK50" s="354"/>
      <c r="AL50" s="354">
        <f t="shared" si="10"/>
        <v>0</v>
      </c>
      <c r="AM50" s="353"/>
      <c r="AN50" s="354"/>
      <c r="AO50" s="354"/>
      <c r="AP50" s="353"/>
      <c r="AQ50" s="354"/>
      <c r="AR50" s="354"/>
      <c r="AS50" s="353"/>
      <c r="AT50" s="354"/>
      <c r="AU50" s="354"/>
      <c r="AV50" s="354"/>
      <c r="AW50" s="354">
        <f t="shared" si="33"/>
        <v>0</v>
      </c>
      <c r="AX50" s="354"/>
      <c r="AY50" s="354">
        <f t="shared" si="14"/>
        <v>0</v>
      </c>
      <c r="AZ50" s="353"/>
      <c r="BA50" s="354"/>
      <c r="BB50" s="354"/>
      <c r="BC50" s="353"/>
      <c r="BD50" s="354"/>
      <c r="BE50" s="354"/>
      <c r="BF50" s="353"/>
      <c r="BG50" s="354"/>
      <c r="BH50" s="354"/>
      <c r="BI50" s="355"/>
    </row>
    <row r="51" spans="2:61" s="401" customFormat="1" ht="45.75" thickBot="1">
      <c r="B51" s="386"/>
      <c r="C51" s="387" t="s">
        <v>412</v>
      </c>
      <c r="D51" s="388">
        <v>170000</v>
      </c>
      <c r="E51" s="388">
        <v>170000</v>
      </c>
      <c r="F51" s="388">
        <f>M51+P51+S51+Z51+AC51+AF51+AM51+AP51+AS51+AZ51+BC51+BF51</f>
        <v>42500.01</v>
      </c>
      <c r="G51" s="389">
        <f t="shared" si="37"/>
        <v>0</v>
      </c>
      <c r="H51" s="389">
        <f t="shared" si="37"/>
        <v>0</v>
      </c>
      <c r="I51" s="390"/>
      <c r="J51" s="391">
        <f>M51+P51+S51</f>
        <v>42500.01</v>
      </c>
      <c r="K51" s="392">
        <f>N51+Q51+T51</f>
        <v>0</v>
      </c>
      <c r="L51" s="392">
        <f t="shared" si="18"/>
        <v>0</v>
      </c>
      <c r="M51" s="391">
        <v>14166.67</v>
      </c>
      <c r="N51" s="393">
        <v>0</v>
      </c>
      <c r="O51" s="394">
        <v>0</v>
      </c>
      <c r="P51" s="391">
        <v>0</v>
      </c>
      <c r="Q51" s="393">
        <v>0</v>
      </c>
      <c r="R51" s="394">
        <v>0</v>
      </c>
      <c r="S51" s="391">
        <v>28333.34</v>
      </c>
      <c r="T51" s="393">
        <v>0</v>
      </c>
      <c r="U51" s="394">
        <v>0</v>
      </c>
      <c r="V51" s="395"/>
      <c r="W51" s="395"/>
      <c r="X51" s="395"/>
      <c r="Y51" s="395"/>
      <c r="Z51" s="396"/>
      <c r="AA51" s="393"/>
      <c r="AB51" s="394"/>
      <c r="AC51" s="396"/>
      <c r="AD51" s="393"/>
      <c r="AE51" s="394"/>
      <c r="AF51" s="396"/>
      <c r="AG51" s="393"/>
      <c r="AH51" s="394"/>
      <c r="AI51" s="395"/>
      <c r="AJ51" s="395"/>
      <c r="AK51" s="395"/>
      <c r="AL51" s="395"/>
      <c r="AM51" s="396"/>
      <c r="AN51" s="393"/>
      <c r="AO51" s="394"/>
      <c r="AP51" s="396"/>
      <c r="AQ51" s="393"/>
      <c r="AR51" s="394"/>
      <c r="AS51" s="396"/>
      <c r="AT51" s="393"/>
      <c r="AU51" s="394"/>
      <c r="AV51" s="395"/>
      <c r="AW51" s="395"/>
      <c r="AX51" s="395"/>
      <c r="AY51" s="395"/>
      <c r="AZ51" s="396"/>
      <c r="BA51" s="397"/>
      <c r="BB51" s="398"/>
      <c r="BC51" s="396"/>
      <c r="BD51" s="397"/>
      <c r="BE51" s="398"/>
      <c r="BF51" s="396"/>
      <c r="BG51" s="399"/>
      <c r="BH51" s="400"/>
      <c r="BI51" s="400"/>
    </row>
    <row r="52" spans="2:61" s="401" customFormat="1" ht="45.75" thickBot="1">
      <c r="B52" s="386"/>
      <c r="C52" s="387" t="s">
        <v>413</v>
      </c>
      <c r="D52" s="388">
        <v>90000</v>
      </c>
      <c r="E52" s="388">
        <v>90000</v>
      </c>
      <c r="F52" s="388">
        <f t="shared" ref="F52" si="80">M52+P52+S52+Z52+AC52+AF52+AM52+AP52+AS52+AZ52+BC52+BF52</f>
        <v>14100</v>
      </c>
      <c r="G52" s="389">
        <f t="shared" si="37"/>
        <v>0</v>
      </c>
      <c r="H52" s="389">
        <f t="shared" si="37"/>
        <v>0</v>
      </c>
      <c r="I52" s="390"/>
      <c r="J52" s="391">
        <f t="shared" ref="J52:K52" si="81">M52+P52+S52</f>
        <v>14100</v>
      </c>
      <c r="K52" s="392">
        <f t="shared" si="81"/>
        <v>0</v>
      </c>
      <c r="L52" s="392">
        <f t="shared" si="18"/>
        <v>0</v>
      </c>
      <c r="M52" s="391">
        <v>5100</v>
      </c>
      <c r="N52" s="393">
        <v>0</v>
      </c>
      <c r="O52" s="394">
        <v>0</v>
      </c>
      <c r="P52" s="391">
        <v>5100</v>
      </c>
      <c r="Q52" s="393">
        <v>0</v>
      </c>
      <c r="R52" s="394">
        <v>0</v>
      </c>
      <c r="S52" s="391">
        <v>3900</v>
      </c>
      <c r="T52" s="393">
        <v>0</v>
      </c>
      <c r="U52" s="394">
        <v>0</v>
      </c>
      <c r="V52" s="395"/>
      <c r="W52" s="395"/>
      <c r="X52" s="395"/>
      <c r="Y52" s="395"/>
      <c r="Z52" s="396"/>
      <c r="AA52" s="393"/>
      <c r="AB52" s="394"/>
      <c r="AC52" s="396"/>
      <c r="AD52" s="393"/>
      <c r="AE52" s="394"/>
      <c r="AF52" s="396"/>
      <c r="AG52" s="393"/>
      <c r="AH52" s="394"/>
      <c r="AI52" s="395"/>
      <c r="AJ52" s="395"/>
      <c r="AK52" s="395"/>
      <c r="AL52" s="395"/>
      <c r="AM52" s="396"/>
      <c r="AN52" s="393"/>
      <c r="AO52" s="394"/>
      <c r="AP52" s="396"/>
      <c r="AQ52" s="393"/>
      <c r="AR52" s="394"/>
      <c r="AS52" s="396"/>
      <c r="AT52" s="393"/>
      <c r="AU52" s="394"/>
      <c r="AV52" s="395"/>
      <c r="AW52" s="395"/>
      <c r="AX52" s="395"/>
      <c r="AY52" s="395"/>
      <c r="AZ52" s="396"/>
      <c r="BA52" s="397"/>
      <c r="BB52" s="398"/>
      <c r="BC52" s="396"/>
      <c r="BD52" s="397"/>
      <c r="BE52" s="398"/>
      <c r="BF52" s="396"/>
      <c r="BG52" s="399"/>
      <c r="BH52" s="400"/>
      <c r="BI52" s="400"/>
    </row>
    <row r="53" spans="2:61" ht="37.5" customHeight="1" thickBot="1">
      <c r="B53" s="352" t="s">
        <v>414</v>
      </c>
      <c r="C53" s="352" t="s">
        <v>381</v>
      </c>
      <c r="D53" s="353">
        <f>D54+D55+D58+D59</f>
        <v>3290000</v>
      </c>
      <c r="E53" s="353">
        <f>E54+E55+E58+E59</f>
        <v>3290001</v>
      </c>
      <c r="F53" s="353">
        <f t="shared" si="37"/>
        <v>236976.619695</v>
      </c>
      <c r="G53" s="354">
        <f t="shared" si="37"/>
        <v>0</v>
      </c>
      <c r="H53" s="354">
        <f t="shared" si="37"/>
        <v>18036</v>
      </c>
      <c r="I53" s="354"/>
      <c r="J53" s="353">
        <f t="shared" si="18"/>
        <v>236976.619695</v>
      </c>
      <c r="K53" s="354">
        <f t="shared" si="18"/>
        <v>0</v>
      </c>
      <c r="L53" s="354">
        <f t="shared" si="18"/>
        <v>18036</v>
      </c>
      <c r="M53" s="353">
        <f>M54+M55+M58+M59</f>
        <v>86763.29</v>
      </c>
      <c r="N53" s="354">
        <f t="shared" ref="N53:U53" si="82">N54+N55+N58+N59</f>
        <v>0</v>
      </c>
      <c r="O53" s="354">
        <f t="shared" si="82"/>
        <v>4425</v>
      </c>
      <c r="P53" s="353">
        <f t="shared" si="82"/>
        <v>83711.329695000008</v>
      </c>
      <c r="Q53" s="354">
        <f t="shared" si="82"/>
        <v>0</v>
      </c>
      <c r="R53" s="354">
        <f t="shared" si="82"/>
        <v>13611</v>
      </c>
      <c r="S53" s="353">
        <f t="shared" si="82"/>
        <v>66502</v>
      </c>
      <c r="T53" s="355">
        <f t="shared" si="82"/>
        <v>0</v>
      </c>
      <c r="U53" s="355">
        <f t="shared" si="82"/>
        <v>0</v>
      </c>
      <c r="V53" s="354">
        <f>Y53+AB53+AE53</f>
        <v>0</v>
      </c>
      <c r="W53" s="354">
        <f>Z53+AC53+AF53</f>
        <v>0</v>
      </c>
      <c r="X53" s="354">
        <f t="shared" ref="X53:AK53" si="83">X54+X55+X58+X59</f>
        <v>0</v>
      </c>
      <c r="Y53" s="354">
        <f t="shared" ref="Y53:Y76" si="84">AB53+AE53+AH53</f>
        <v>0</v>
      </c>
      <c r="Z53" s="353">
        <f>Z54+Z55+Z58+Z59</f>
        <v>0</v>
      </c>
      <c r="AA53" s="354">
        <f t="shared" si="83"/>
        <v>0</v>
      </c>
      <c r="AB53" s="354">
        <f t="shared" si="83"/>
        <v>0</v>
      </c>
      <c r="AC53" s="353">
        <f t="shared" si="83"/>
        <v>0</v>
      </c>
      <c r="AD53" s="354">
        <f t="shared" si="83"/>
        <v>0</v>
      </c>
      <c r="AE53" s="354">
        <f t="shared" si="83"/>
        <v>0</v>
      </c>
      <c r="AF53" s="353">
        <f t="shared" si="83"/>
        <v>0</v>
      </c>
      <c r="AG53" s="354">
        <f t="shared" si="83"/>
        <v>0</v>
      </c>
      <c r="AH53" s="354">
        <f t="shared" si="83"/>
        <v>0</v>
      </c>
      <c r="AI53" s="354">
        <f t="shared" si="83"/>
        <v>0</v>
      </c>
      <c r="AJ53" s="354">
        <f t="shared" si="16"/>
        <v>0</v>
      </c>
      <c r="AK53" s="354">
        <f t="shared" si="83"/>
        <v>0</v>
      </c>
      <c r="AL53" s="354">
        <f t="shared" si="10"/>
        <v>0</v>
      </c>
      <c r="AM53" s="353">
        <f>AM54+AM55+AM58+AM59</f>
        <v>0</v>
      </c>
      <c r="AN53" s="354">
        <f t="shared" ref="AN53:AU53" si="85">AN54+AN55+AN58+AN59</f>
        <v>0</v>
      </c>
      <c r="AO53" s="354">
        <f t="shared" si="85"/>
        <v>0</v>
      </c>
      <c r="AP53" s="353">
        <f t="shared" si="85"/>
        <v>0</v>
      </c>
      <c r="AQ53" s="354">
        <f t="shared" si="85"/>
        <v>0</v>
      </c>
      <c r="AR53" s="354">
        <f t="shared" si="85"/>
        <v>0</v>
      </c>
      <c r="AS53" s="353">
        <f t="shared" si="85"/>
        <v>0</v>
      </c>
      <c r="AT53" s="354">
        <f t="shared" si="85"/>
        <v>0</v>
      </c>
      <c r="AU53" s="354">
        <f t="shared" si="85"/>
        <v>0</v>
      </c>
      <c r="AV53" s="354"/>
      <c r="AW53" s="354">
        <f t="shared" si="33"/>
        <v>0</v>
      </c>
      <c r="AX53" s="354"/>
      <c r="AY53" s="354">
        <f t="shared" si="14"/>
        <v>0</v>
      </c>
      <c r="AZ53" s="353">
        <f>AZ54+AZ55+AZ58+AZ59</f>
        <v>0</v>
      </c>
      <c r="BA53" s="354">
        <f t="shared" ref="BA53:BI53" si="86">BA54+BA55+BA58+BA59</f>
        <v>0</v>
      </c>
      <c r="BB53" s="354">
        <f t="shared" si="86"/>
        <v>0</v>
      </c>
      <c r="BC53" s="353">
        <f t="shared" si="86"/>
        <v>0</v>
      </c>
      <c r="BD53" s="354">
        <f t="shared" si="86"/>
        <v>0</v>
      </c>
      <c r="BE53" s="354">
        <f t="shared" si="86"/>
        <v>0</v>
      </c>
      <c r="BF53" s="353">
        <f t="shared" si="86"/>
        <v>0</v>
      </c>
      <c r="BG53" s="354">
        <f t="shared" si="86"/>
        <v>0</v>
      </c>
      <c r="BH53" s="354">
        <f t="shared" si="86"/>
        <v>0</v>
      </c>
      <c r="BI53" s="355">
        <f t="shared" si="86"/>
        <v>0</v>
      </c>
    </row>
    <row r="54" spans="2:61" s="324" customFormat="1" ht="30">
      <c r="B54" s="402"/>
      <c r="C54" s="403" t="s">
        <v>415</v>
      </c>
      <c r="D54" s="358">
        <v>37800</v>
      </c>
      <c r="E54" s="358">
        <v>37801</v>
      </c>
      <c r="F54" s="366">
        <f t="shared" si="37"/>
        <v>9450</v>
      </c>
      <c r="G54" s="367">
        <f t="shared" si="37"/>
        <v>0</v>
      </c>
      <c r="H54" s="368">
        <f t="shared" si="37"/>
        <v>2360</v>
      </c>
      <c r="I54" s="370"/>
      <c r="J54" s="369">
        <f t="shared" si="18"/>
        <v>9450</v>
      </c>
      <c r="K54" s="368">
        <f t="shared" si="18"/>
        <v>0</v>
      </c>
      <c r="L54" s="368">
        <f t="shared" si="18"/>
        <v>2360</v>
      </c>
      <c r="M54" s="366">
        <v>3150</v>
      </c>
      <c r="N54" s="367">
        <f t="shared" ref="N54:AM58" si="87">N55+N56</f>
        <v>0</v>
      </c>
      <c r="O54" s="368">
        <f t="shared" si="87"/>
        <v>2360</v>
      </c>
      <c r="P54" s="366">
        <v>3150</v>
      </c>
      <c r="Q54" s="360"/>
      <c r="R54" s="361"/>
      <c r="S54" s="366">
        <v>3150</v>
      </c>
      <c r="T54" s="367">
        <v>0</v>
      </c>
      <c r="U54" s="368">
        <v>0</v>
      </c>
      <c r="V54" s="360"/>
      <c r="W54" s="360">
        <f>Z54+AC54+AF54</f>
        <v>0</v>
      </c>
      <c r="X54" s="360"/>
      <c r="Y54" s="360">
        <f t="shared" si="84"/>
        <v>0</v>
      </c>
      <c r="Z54" s="370"/>
      <c r="AA54" s="360"/>
      <c r="AB54" s="361"/>
      <c r="AC54" s="370"/>
      <c r="AD54" s="360"/>
      <c r="AE54" s="361"/>
      <c r="AF54" s="370"/>
      <c r="AG54" s="360"/>
      <c r="AH54" s="361"/>
      <c r="AI54" s="360">
        <f>Z54+AC54+AF54</f>
        <v>0</v>
      </c>
      <c r="AJ54" s="360">
        <f t="shared" si="16"/>
        <v>0</v>
      </c>
      <c r="AK54" s="360"/>
      <c r="AL54" s="360">
        <f t="shared" si="10"/>
        <v>0</v>
      </c>
      <c r="AM54" s="370"/>
      <c r="AN54" s="360"/>
      <c r="AO54" s="361"/>
      <c r="AP54" s="370"/>
      <c r="AQ54" s="360"/>
      <c r="AR54" s="361"/>
      <c r="AS54" s="370"/>
      <c r="AT54" s="360"/>
      <c r="AU54" s="361"/>
      <c r="AV54" s="360"/>
      <c r="AW54" s="367">
        <f t="shared" si="33"/>
        <v>0</v>
      </c>
      <c r="AX54" s="367"/>
      <c r="AY54" s="367">
        <f t="shared" si="14"/>
        <v>0</v>
      </c>
      <c r="AZ54" s="366"/>
      <c r="BA54" s="367"/>
      <c r="BB54" s="368"/>
      <c r="BC54" s="370"/>
      <c r="BD54" s="367"/>
      <c r="BE54" s="368"/>
      <c r="BF54" s="366"/>
      <c r="BG54" s="367"/>
      <c r="BH54" s="368"/>
      <c r="BI54" s="368"/>
    </row>
    <row r="55" spans="2:61" s="324" customFormat="1">
      <c r="B55" s="404"/>
      <c r="C55" s="364" t="s">
        <v>416</v>
      </c>
      <c r="D55" s="358">
        <f>D56+D57</f>
        <v>1385200</v>
      </c>
      <c r="E55" s="358">
        <f>E56+E57</f>
        <v>1385200</v>
      </c>
      <c r="F55" s="366">
        <f t="shared" si="37"/>
        <v>176775.03969499998</v>
      </c>
      <c r="G55" s="367">
        <f t="shared" si="37"/>
        <v>0</v>
      </c>
      <c r="H55" s="368">
        <f t="shared" si="37"/>
        <v>11613</v>
      </c>
      <c r="I55" s="370"/>
      <c r="J55" s="369">
        <f t="shared" si="18"/>
        <v>176775.03969499998</v>
      </c>
      <c r="K55" s="368">
        <f>N55+Q55+T55</f>
        <v>0</v>
      </c>
      <c r="L55" s="368">
        <f t="shared" si="18"/>
        <v>11613</v>
      </c>
      <c r="M55" s="366">
        <f>M56+M57</f>
        <v>54607.34</v>
      </c>
      <c r="N55" s="367">
        <f t="shared" si="87"/>
        <v>0</v>
      </c>
      <c r="O55" s="368">
        <f t="shared" si="87"/>
        <v>1475</v>
      </c>
      <c r="P55" s="366">
        <f t="shared" si="87"/>
        <v>58815.699695000003</v>
      </c>
      <c r="Q55" s="367">
        <f t="shared" si="87"/>
        <v>0</v>
      </c>
      <c r="R55" s="368">
        <f t="shared" si="87"/>
        <v>10138</v>
      </c>
      <c r="S55" s="366">
        <f t="shared" si="87"/>
        <v>63352</v>
      </c>
      <c r="T55" s="367">
        <v>0</v>
      </c>
      <c r="U55" s="368">
        <v>0</v>
      </c>
      <c r="V55" s="360"/>
      <c r="W55" s="360">
        <f>W56+W57</f>
        <v>0</v>
      </c>
      <c r="X55" s="360">
        <f t="shared" ref="X55:Y55" si="88">X56+X57</f>
        <v>0</v>
      </c>
      <c r="Y55" s="360">
        <f t="shared" si="88"/>
        <v>0</v>
      </c>
      <c r="Z55" s="370">
        <f t="shared" si="87"/>
        <v>0</v>
      </c>
      <c r="AA55" s="360">
        <f t="shared" si="87"/>
        <v>0</v>
      </c>
      <c r="AB55" s="361">
        <f t="shared" si="87"/>
        <v>0</v>
      </c>
      <c r="AC55" s="370">
        <f t="shared" si="87"/>
        <v>0</v>
      </c>
      <c r="AD55" s="360">
        <f t="shared" si="87"/>
        <v>0</v>
      </c>
      <c r="AE55" s="361">
        <f t="shared" si="87"/>
        <v>0</v>
      </c>
      <c r="AF55" s="370">
        <f t="shared" si="87"/>
        <v>0</v>
      </c>
      <c r="AG55" s="360">
        <f t="shared" si="87"/>
        <v>0</v>
      </c>
      <c r="AH55" s="361">
        <f t="shared" si="87"/>
        <v>0</v>
      </c>
      <c r="AI55" s="360">
        <f t="shared" si="87"/>
        <v>0</v>
      </c>
      <c r="AJ55" s="360">
        <f t="shared" si="16"/>
        <v>0</v>
      </c>
      <c r="AK55" s="360">
        <f t="shared" si="87"/>
        <v>0</v>
      </c>
      <c r="AL55" s="360">
        <f t="shared" si="10"/>
        <v>0</v>
      </c>
      <c r="AM55" s="370">
        <f t="shared" si="87"/>
        <v>0</v>
      </c>
      <c r="AN55" s="360"/>
      <c r="AO55" s="361"/>
      <c r="AP55" s="370">
        <f t="shared" ref="AP55:AV55" si="89">AP56+AP57</f>
        <v>0</v>
      </c>
      <c r="AQ55" s="360">
        <f t="shared" si="89"/>
        <v>0</v>
      </c>
      <c r="AR55" s="361">
        <f t="shared" si="89"/>
        <v>0</v>
      </c>
      <c r="AS55" s="370">
        <f t="shared" si="89"/>
        <v>0</v>
      </c>
      <c r="AT55" s="360">
        <f t="shared" si="89"/>
        <v>0</v>
      </c>
      <c r="AU55" s="361">
        <f t="shared" si="89"/>
        <v>0</v>
      </c>
      <c r="AV55" s="360">
        <f t="shared" si="89"/>
        <v>0</v>
      </c>
      <c r="AW55" s="367">
        <f t="shared" si="33"/>
        <v>0</v>
      </c>
      <c r="AX55" s="367"/>
      <c r="AY55" s="367">
        <f t="shared" si="14"/>
        <v>0</v>
      </c>
      <c r="AZ55" s="370"/>
      <c r="BA55" s="370"/>
      <c r="BB55" s="370"/>
      <c r="BC55" s="370"/>
      <c r="BD55" s="370"/>
      <c r="BE55" s="370"/>
      <c r="BF55" s="366"/>
      <c r="BG55" s="370"/>
      <c r="BH55" s="370"/>
      <c r="BI55" s="370"/>
    </row>
    <row r="56" spans="2:61" s="324" customFormat="1" ht="30">
      <c r="B56" s="404"/>
      <c r="C56" s="403" t="s">
        <v>382</v>
      </c>
      <c r="D56" s="358">
        <v>925200</v>
      </c>
      <c r="E56" s="358">
        <v>925200</v>
      </c>
      <c r="F56" s="366">
        <f t="shared" si="37"/>
        <v>61776.039694999999</v>
      </c>
      <c r="G56" s="367">
        <f t="shared" si="37"/>
        <v>0</v>
      </c>
      <c r="H56" s="368">
        <f t="shared" si="37"/>
        <v>7550</v>
      </c>
      <c r="I56" s="370"/>
      <c r="J56" s="369">
        <f t="shared" si="18"/>
        <v>61776.039694999999</v>
      </c>
      <c r="K56" s="368">
        <f>N56+Q56+T56</f>
        <v>0</v>
      </c>
      <c r="L56" s="368">
        <f t="shared" si="18"/>
        <v>7550</v>
      </c>
      <c r="M56" s="370">
        <f>54607.34-38783+450</f>
        <v>16274.339999999997</v>
      </c>
      <c r="N56" s="367">
        <f t="shared" si="87"/>
        <v>0</v>
      </c>
      <c r="O56" s="368">
        <f t="shared" si="87"/>
        <v>885</v>
      </c>
      <c r="P56" s="366">
        <v>20482.699695000003</v>
      </c>
      <c r="Q56" s="367">
        <f>Q57+Q58</f>
        <v>0</v>
      </c>
      <c r="R56" s="368">
        <f>R57+R58</f>
        <v>6665</v>
      </c>
      <c r="S56" s="366">
        <v>25019</v>
      </c>
      <c r="T56" s="367">
        <v>0</v>
      </c>
      <c r="U56" s="368">
        <v>0</v>
      </c>
      <c r="V56" s="360"/>
      <c r="W56" s="360">
        <f>Z56+AC56+AF56</f>
        <v>0</v>
      </c>
      <c r="X56" s="360"/>
      <c r="Y56" s="360">
        <f t="shared" si="84"/>
        <v>0</v>
      </c>
      <c r="Z56" s="370"/>
      <c r="AA56" s="360"/>
      <c r="AB56" s="361"/>
      <c r="AC56" s="370"/>
      <c r="AD56" s="360"/>
      <c r="AE56" s="361"/>
      <c r="AF56" s="370"/>
      <c r="AG56" s="360"/>
      <c r="AH56" s="361"/>
      <c r="AI56" s="360">
        <f>Z56+AC56+AF56</f>
        <v>0</v>
      </c>
      <c r="AJ56" s="360">
        <f t="shared" si="16"/>
        <v>0</v>
      </c>
      <c r="AK56" s="360"/>
      <c r="AL56" s="360">
        <f t="shared" si="10"/>
        <v>0</v>
      </c>
      <c r="AM56" s="370"/>
      <c r="AN56" s="360"/>
      <c r="AO56" s="361"/>
      <c r="AP56" s="370"/>
      <c r="AQ56" s="360"/>
      <c r="AR56" s="361"/>
      <c r="AS56" s="370"/>
      <c r="AT56" s="360"/>
      <c r="AU56" s="361"/>
      <c r="AV56" s="360"/>
      <c r="AW56" s="367">
        <f t="shared" si="33"/>
        <v>0</v>
      </c>
      <c r="AX56" s="367"/>
      <c r="AY56" s="367">
        <f t="shared" si="14"/>
        <v>0</v>
      </c>
      <c r="AZ56" s="370"/>
      <c r="BA56" s="367"/>
      <c r="BB56" s="368"/>
      <c r="BC56" s="370"/>
      <c r="BD56" s="367"/>
      <c r="BE56" s="368"/>
      <c r="BF56" s="366"/>
      <c r="BG56" s="367"/>
      <c r="BH56" s="368"/>
      <c r="BI56" s="368"/>
    </row>
    <row r="57" spans="2:61" s="324" customFormat="1">
      <c r="B57" s="404"/>
      <c r="C57" s="403" t="s">
        <v>383</v>
      </c>
      <c r="D57" s="358">
        <v>460000</v>
      </c>
      <c r="E57" s="358">
        <v>460000</v>
      </c>
      <c r="F57" s="366">
        <f t="shared" si="37"/>
        <v>114999</v>
      </c>
      <c r="G57" s="367">
        <f t="shared" si="37"/>
        <v>0</v>
      </c>
      <c r="H57" s="368">
        <f t="shared" si="37"/>
        <v>4063</v>
      </c>
      <c r="I57" s="370"/>
      <c r="J57" s="369">
        <f t="shared" si="18"/>
        <v>114999</v>
      </c>
      <c r="K57" s="368">
        <f t="shared" si="18"/>
        <v>0</v>
      </c>
      <c r="L57" s="368">
        <f t="shared" si="18"/>
        <v>4063</v>
      </c>
      <c r="M57" s="366">
        <f>38783-450</f>
        <v>38333</v>
      </c>
      <c r="N57" s="367">
        <f t="shared" si="87"/>
        <v>0</v>
      </c>
      <c r="O57" s="368">
        <f t="shared" si="87"/>
        <v>590</v>
      </c>
      <c r="P57" s="366">
        <v>38333</v>
      </c>
      <c r="Q57" s="367">
        <f t="shared" ref="Q57:R58" si="90">Q58+Q59</f>
        <v>0</v>
      </c>
      <c r="R57" s="368">
        <f t="shared" si="90"/>
        <v>3473</v>
      </c>
      <c r="S57" s="366">
        <v>38333</v>
      </c>
      <c r="T57" s="367">
        <v>0</v>
      </c>
      <c r="U57" s="368">
        <v>0</v>
      </c>
      <c r="V57" s="360"/>
      <c r="W57" s="360">
        <f t="shared" si="43"/>
        <v>0</v>
      </c>
      <c r="X57" s="360"/>
      <c r="Y57" s="360">
        <f t="shared" si="84"/>
        <v>0</v>
      </c>
      <c r="Z57" s="370"/>
      <c r="AA57" s="360"/>
      <c r="AB57" s="361"/>
      <c r="AC57" s="370"/>
      <c r="AD57" s="360"/>
      <c r="AE57" s="361"/>
      <c r="AF57" s="370"/>
      <c r="AG57" s="360"/>
      <c r="AH57" s="361"/>
      <c r="AI57" s="360">
        <f>Z57+AC57+AF57</f>
        <v>0</v>
      </c>
      <c r="AJ57" s="360">
        <f t="shared" si="16"/>
        <v>0</v>
      </c>
      <c r="AK57" s="360"/>
      <c r="AL57" s="360">
        <f t="shared" si="10"/>
        <v>0</v>
      </c>
      <c r="AM57" s="370"/>
      <c r="AN57" s="360"/>
      <c r="AO57" s="361"/>
      <c r="AP57" s="370"/>
      <c r="AQ57" s="360"/>
      <c r="AR57" s="361"/>
      <c r="AS57" s="370"/>
      <c r="AT57" s="360"/>
      <c r="AU57" s="361"/>
      <c r="AV57" s="360"/>
      <c r="AW57" s="367">
        <f t="shared" si="33"/>
        <v>0</v>
      </c>
      <c r="AX57" s="367"/>
      <c r="AY57" s="367">
        <f t="shared" si="14"/>
        <v>0</v>
      </c>
      <c r="AZ57" s="370"/>
      <c r="BA57" s="367"/>
      <c r="BB57" s="368"/>
      <c r="BC57" s="370"/>
      <c r="BD57" s="367"/>
      <c r="BE57" s="368"/>
      <c r="BF57" s="366"/>
      <c r="BG57" s="367"/>
      <c r="BH57" s="368"/>
      <c r="BI57" s="368"/>
    </row>
    <row r="58" spans="2:61" s="324" customFormat="1" ht="30">
      <c r="B58" s="404"/>
      <c r="C58" s="431" t="s">
        <v>417</v>
      </c>
      <c r="D58" s="423">
        <v>1507000</v>
      </c>
      <c r="E58" s="423">
        <v>1507000</v>
      </c>
      <c r="F58" s="424">
        <f t="shared" si="37"/>
        <v>0</v>
      </c>
      <c r="G58" s="425">
        <f t="shared" si="37"/>
        <v>0</v>
      </c>
      <c r="H58" s="426">
        <f t="shared" si="37"/>
        <v>3487</v>
      </c>
      <c r="I58" s="427"/>
      <c r="J58" s="428">
        <f>M58+P58+S58</f>
        <v>0</v>
      </c>
      <c r="K58" s="426">
        <f>N58+Q58+T58</f>
        <v>0</v>
      </c>
      <c r="L58" s="426">
        <f t="shared" si="18"/>
        <v>3487</v>
      </c>
      <c r="M58" s="424">
        <v>0</v>
      </c>
      <c r="N58" s="425">
        <f t="shared" si="87"/>
        <v>0</v>
      </c>
      <c r="O58" s="426">
        <f t="shared" si="87"/>
        <v>295</v>
      </c>
      <c r="P58" s="424">
        <v>0</v>
      </c>
      <c r="Q58" s="425">
        <f t="shared" si="90"/>
        <v>0</v>
      </c>
      <c r="R58" s="426">
        <f t="shared" si="90"/>
        <v>3192</v>
      </c>
      <c r="S58" s="424">
        <v>0</v>
      </c>
      <c r="T58" s="425">
        <v>0</v>
      </c>
      <c r="U58" s="426">
        <v>0</v>
      </c>
      <c r="V58" s="430"/>
      <c r="W58" s="430">
        <f t="shared" si="43"/>
        <v>0</v>
      </c>
      <c r="X58" s="430"/>
      <c r="Y58" s="430">
        <f t="shared" si="84"/>
        <v>0</v>
      </c>
      <c r="Z58" s="432"/>
      <c r="AA58" s="430"/>
      <c r="AB58" s="433"/>
      <c r="AC58" s="432"/>
      <c r="AD58" s="430"/>
      <c r="AE58" s="433"/>
      <c r="AF58" s="432"/>
      <c r="AG58" s="430"/>
      <c r="AH58" s="433"/>
      <c r="AI58" s="430"/>
      <c r="AJ58" s="430">
        <f t="shared" si="16"/>
        <v>0</v>
      </c>
      <c r="AK58" s="430"/>
      <c r="AL58" s="430">
        <f t="shared" si="10"/>
        <v>0</v>
      </c>
      <c r="AM58" s="432"/>
      <c r="AN58" s="430"/>
      <c r="AO58" s="433"/>
      <c r="AP58" s="432"/>
      <c r="AQ58" s="430"/>
      <c r="AR58" s="433"/>
      <c r="AS58" s="432"/>
      <c r="AT58" s="430"/>
      <c r="AU58" s="433"/>
      <c r="AV58" s="430"/>
      <c r="AW58" s="425">
        <f t="shared" si="33"/>
        <v>0</v>
      </c>
      <c r="AX58" s="425"/>
      <c r="AY58" s="425">
        <f t="shared" si="14"/>
        <v>0</v>
      </c>
      <c r="AZ58" s="427"/>
      <c r="BA58" s="425"/>
      <c r="BB58" s="426"/>
      <c r="BC58" s="427"/>
      <c r="BD58" s="425"/>
      <c r="BE58" s="426"/>
      <c r="BF58" s="427"/>
      <c r="BG58" s="425"/>
      <c r="BH58" s="426"/>
      <c r="BI58" s="426"/>
    </row>
    <row r="59" spans="2:61" s="324" customFormat="1" ht="75.75" thickBot="1">
      <c r="B59" s="404"/>
      <c r="C59" s="431" t="s">
        <v>441</v>
      </c>
      <c r="D59" s="423">
        <v>360000</v>
      </c>
      <c r="E59" s="423">
        <v>360000</v>
      </c>
      <c r="F59" s="424">
        <f>M59+P59+S59+Z59+AC59+AF59+AM59+AP59+AS59+AZ59+BC59+BF59</f>
        <v>50751.58</v>
      </c>
      <c r="G59" s="425">
        <f t="shared" si="37"/>
        <v>0</v>
      </c>
      <c r="H59" s="426">
        <f t="shared" si="37"/>
        <v>576</v>
      </c>
      <c r="I59" s="427"/>
      <c r="J59" s="428">
        <f t="shared" si="18"/>
        <v>50751.58</v>
      </c>
      <c r="K59" s="426">
        <f>N59+Q59+T59</f>
        <v>0</v>
      </c>
      <c r="L59" s="426">
        <f t="shared" si="18"/>
        <v>576</v>
      </c>
      <c r="M59" s="424">
        <v>29005.95</v>
      </c>
      <c r="N59" s="425">
        <v>0</v>
      </c>
      <c r="O59" s="425">
        <v>295</v>
      </c>
      <c r="P59" s="424">
        <v>21745.63</v>
      </c>
      <c r="Q59" s="425">
        <v>0</v>
      </c>
      <c r="R59" s="426">
        <v>281</v>
      </c>
      <c r="S59" s="424">
        <v>0</v>
      </c>
      <c r="T59" s="425">
        <v>0</v>
      </c>
      <c r="U59" s="426">
        <v>0</v>
      </c>
      <c r="V59" s="430"/>
      <c r="W59" s="430">
        <f>Z59+AC59+AF59</f>
        <v>0</v>
      </c>
      <c r="X59" s="430"/>
      <c r="Y59" s="430">
        <f t="shared" si="84"/>
        <v>0</v>
      </c>
      <c r="Z59" s="432"/>
      <c r="AA59" s="430"/>
      <c r="AB59" s="433"/>
      <c r="AC59" s="432"/>
      <c r="AD59" s="430"/>
      <c r="AE59" s="433"/>
      <c r="AF59" s="432"/>
      <c r="AG59" s="430"/>
      <c r="AH59" s="433"/>
      <c r="AI59" s="430"/>
      <c r="AJ59" s="430">
        <f>AM59+AP59+AS59</f>
        <v>0</v>
      </c>
      <c r="AK59" s="430"/>
      <c r="AL59" s="430">
        <f t="shared" si="10"/>
        <v>0</v>
      </c>
      <c r="AM59" s="432">
        <v>0</v>
      </c>
      <c r="AN59" s="430">
        <v>0</v>
      </c>
      <c r="AO59" s="433"/>
      <c r="AP59" s="432"/>
      <c r="AQ59" s="430"/>
      <c r="AR59" s="433"/>
      <c r="AS59" s="432"/>
      <c r="AT59" s="430"/>
      <c r="AU59" s="433"/>
      <c r="AV59" s="430"/>
      <c r="AW59" s="425">
        <f t="shared" si="33"/>
        <v>0</v>
      </c>
      <c r="AX59" s="425"/>
      <c r="AY59" s="425">
        <f t="shared" si="14"/>
        <v>0</v>
      </c>
      <c r="AZ59" s="427"/>
      <c r="BA59" s="425"/>
      <c r="BB59" s="426"/>
      <c r="BC59" s="427"/>
      <c r="BD59" s="425"/>
      <c r="BE59" s="426"/>
      <c r="BF59" s="427"/>
      <c r="BG59" s="425"/>
      <c r="BH59" s="426"/>
      <c r="BI59" s="426"/>
    </row>
    <row r="60" spans="2:61" ht="37.5" customHeight="1" thickBot="1">
      <c r="B60" s="352" t="s">
        <v>418</v>
      </c>
      <c r="C60" s="352" t="s">
        <v>384</v>
      </c>
      <c r="D60" s="353">
        <f>D61+D62+D63</f>
        <v>4030000</v>
      </c>
      <c r="E60" s="353">
        <f>E61+E62+E63</f>
        <v>4030000</v>
      </c>
      <c r="F60" s="353">
        <f t="shared" si="37"/>
        <v>114075.89</v>
      </c>
      <c r="G60" s="354">
        <f t="shared" si="37"/>
        <v>0</v>
      </c>
      <c r="H60" s="354">
        <f t="shared" si="37"/>
        <v>5994</v>
      </c>
      <c r="I60" s="354"/>
      <c r="J60" s="353">
        <f t="shared" si="18"/>
        <v>114075.89</v>
      </c>
      <c r="K60" s="354">
        <f t="shared" si="18"/>
        <v>0</v>
      </c>
      <c r="L60" s="354">
        <f t="shared" si="18"/>
        <v>5994</v>
      </c>
      <c r="M60" s="353">
        <f>M61+M62+M63</f>
        <v>0</v>
      </c>
      <c r="N60" s="354">
        <f>N61+N62+N63</f>
        <v>0</v>
      </c>
      <c r="O60" s="354">
        <f t="shared" ref="O60:U60" si="91">O61+O62+O63</f>
        <v>0</v>
      </c>
      <c r="P60" s="353">
        <f>P61+P62+P63</f>
        <v>54942.600000000006</v>
      </c>
      <c r="Q60" s="354">
        <f>Q61+Q62+Q63</f>
        <v>0</v>
      </c>
      <c r="R60" s="354">
        <f t="shared" si="91"/>
        <v>2911</v>
      </c>
      <c r="S60" s="353">
        <f t="shared" si="91"/>
        <v>59133.289999999994</v>
      </c>
      <c r="T60" s="355">
        <f t="shared" si="91"/>
        <v>0</v>
      </c>
      <c r="U60" s="355">
        <f t="shared" si="91"/>
        <v>3083</v>
      </c>
      <c r="V60" s="354"/>
      <c r="W60" s="354">
        <f t="shared" si="43"/>
        <v>0</v>
      </c>
      <c r="X60" s="354">
        <f t="shared" ref="X60" si="92">N60+Q60+T60</f>
        <v>0</v>
      </c>
      <c r="Y60" s="354">
        <f t="shared" si="84"/>
        <v>0</v>
      </c>
      <c r="Z60" s="353">
        <f>Z61+Z62+Z63</f>
        <v>0</v>
      </c>
      <c r="AA60" s="354">
        <f t="shared" ref="AA60:AH60" si="93">AA61+AA62+AA63</f>
        <v>0</v>
      </c>
      <c r="AB60" s="354">
        <f t="shared" si="93"/>
        <v>0</v>
      </c>
      <c r="AC60" s="353">
        <f t="shared" si="93"/>
        <v>0</v>
      </c>
      <c r="AD60" s="354">
        <f t="shared" si="93"/>
        <v>0</v>
      </c>
      <c r="AE60" s="354">
        <f t="shared" si="93"/>
        <v>0</v>
      </c>
      <c r="AF60" s="353">
        <f t="shared" si="93"/>
        <v>0</v>
      </c>
      <c r="AG60" s="354">
        <f t="shared" si="93"/>
        <v>0</v>
      </c>
      <c r="AH60" s="354">
        <f t="shared" si="93"/>
        <v>0</v>
      </c>
      <c r="AI60" s="354"/>
      <c r="AJ60" s="354">
        <f t="shared" si="16"/>
        <v>0</v>
      </c>
      <c r="AK60" s="354">
        <f t="shared" ref="AK60" si="94">AA60+AD60+AG60</f>
        <v>0</v>
      </c>
      <c r="AL60" s="354">
        <f t="shared" si="10"/>
        <v>0</v>
      </c>
      <c r="AM60" s="353">
        <f>SUM(AM61:AM63)</f>
        <v>0</v>
      </c>
      <c r="AN60" s="354">
        <f t="shared" ref="AN60:AU60" si="95">SUM(AN61:AN63)</f>
        <v>0</v>
      </c>
      <c r="AO60" s="354">
        <f t="shared" si="95"/>
        <v>0</v>
      </c>
      <c r="AP60" s="353">
        <f t="shared" si="95"/>
        <v>0</v>
      </c>
      <c r="AQ60" s="354">
        <f t="shared" si="95"/>
        <v>0</v>
      </c>
      <c r="AR60" s="354">
        <f t="shared" si="95"/>
        <v>0</v>
      </c>
      <c r="AS60" s="353">
        <f t="shared" si="95"/>
        <v>0</v>
      </c>
      <c r="AT60" s="354">
        <f t="shared" si="95"/>
        <v>0</v>
      </c>
      <c r="AU60" s="354">
        <f t="shared" si="95"/>
        <v>0</v>
      </c>
      <c r="AV60" s="354"/>
      <c r="AW60" s="354">
        <f t="shared" si="33"/>
        <v>0</v>
      </c>
      <c r="AX60" s="354">
        <f t="shared" ref="AX60" si="96">AN60+AQ60+AT60</f>
        <v>0</v>
      </c>
      <c r="AY60" s="354">
        <f t="shared" si="14"/>
        <v>0</v>
      </c>
      <c r="AZ60" s="353">
        <f>AZ61+AZ62+AZ63</f>
        <v>0</v>
      </c>
      <c r="BA60" s="354">
        <f t="shared" ref="BA60:BH60" si="97">BA61+BA62+BA63</f>
        <v>0</v>
      </c>
      <c r="BB60" s="354">
        <f t="shared" si="97"/>
        <v>0</v>
      </c>
      <c r="BC60" s="353">
        <f t="shared" si="97"/>
        <v>0</v>
      </c>
      <c r="BD60" s="354">
        <f t="shared" si="97"/>
        <v>0</v>
      </c>
      <c r="BE60" s="354">
        <f t="shared" si="97"/>
        <v>0</v>
      </c>
      <c r="BF60" s="353">
        <f t="shared" si="97"/>
        <v>0</v>
      </c>
      <c r="BG60" s="354">
        <f t="shared" si="97"/>
        <v>0</v>
      </c>
      <c r="BH60" s="354">
        <f t="shared" si="97"/>
        <v>0</v>
      </c>
      <c r="BI60" s="355"/>
    </row>
    <row r="61" spans="2:61" s="324" customFormat="1" ht="30">
      <c r="B61" s="404"/>
      <c r="C61" s="405" t="s">
        <v>419</v>
      </c>
      <c r="D61" s="358">
        <v>1000000</v>
      </c>
      <c r="E61" s="358">
        <v>1000000</v>
      </c>
      <c r="F61" s="366">
        <f t="shared" si="37"/>
        <v>114075.89</v>
      </c>
      <c r="G61" s="367">
        <f t="shared" si="37"/>
        <v>0</v>
      </c>
      <c r="H61" s="368">
        <f t="shared" si="37"/>
        <v>5994</v>
      </c>
      <c r="I61" s="370"/>
      <c r="J61" s="369">
        <f>M61+P61+S61</f>
        <v>114075.89</v>
      </c>
      <c r="K61" s="368">
        <f>N61+Q61+T61</f>
        <v>0</v>
      </c>
      <c r="L61" s="368">
        <f t="shared" si="18"/>
        <v>5994</v>
      </c>
      <c r="M61" s="406">
        <v>0</v>
      </c>
      <c r="N61" s="367">
        <v>0</v>
      </c>
      <c r="O61" s="368">
        <v>0</v>
      </c>
      <c r="P61" s="359">
        <v>54942.600000000006</v>
      </c>
      <c r="Q61" s="360">
        <v>0</v>
      </c>
      <c r="R61" s="361">
        <v>2911</v>
      </c>
      <c r="S61" s="366">
        <v>59133.289999999994</v>
      </c>
      <c r="T61" s="367">
        <v>0</v>
      </c>
      <c r="U61" s="368">
        <v>3083</v>
      </c>
      <c r="V61" s="360"/>
      <c r="W61" s="360">
        <f t="shared" si="43"/>
        <v>0</v>
      </c>
      <c r="X61" s="360"/>
      <c r="Y61" s="360">
        <f t="shared" si="84"/>
        <v>0</v>
      </c>
      <c r="Z61" s="362"/>
      <c r="AA61" s="360"/>
      <c r="AB61" s="361"/>
      <c r="AC61" s="362"/>
      <c r="AD61" s="360"/>
      <c r="AE61" s="361"/>
      <c r="AF61" s="362"/>
      <c r="AG61" s="360"/>
      <c r="AH61" s="361"/>
      <c r="AI61" s="360"/>
      <c r="AJ61" s="360">
        <f t="shared" si="16"/>
        <v>0</v>
      </c>
      <c r="AK61" s="360"/>
      <c r="AL61" s="360">
        <f t="shared" si="10"/>
        <v>0</v>
      </c>
      <c r="AM61" s="362"/>
      <c r="AN61" s="360"/>
      <c r="AO61" s="361"/>
      <c r="AP61" s="362"/>
      <c r="AQ61" s="360"/>
      <c r="AR61" s="361"/>
      <c r="AS61" s="362"/>
      <c r="AT61" s="360"/>
      <c r="AU61" s="361"/>
      <c r="AV61" s="360"/>
      <c r="AW61" s="367">
        <f t="shared" si="33"/>
        <v>0</v>
      </c>
      <c r="AX61" s="367"/>
      <c r="AY61" s="367">
        <f t="shared" si="14"/>
        <v>0</v>
      </c>
      <c r="AZ61" s="366"/>
      <c r="BA61" s="367"/>
      <c r="BB61" s="368"/>
      <c r="BC61" s="366"/>
      <c r="BD61" s="367"/>
      <c r="BE61" s="368"/>
      <c r="BF61" s="366"/>
      <c r="BG61" s="367"/>
      <c r="BH61" s="368"/>
      <c r="BI61" s="361"/>
    </row>
    <row r="62" spans="2:61" ht="30">
      <c r="B62" s="404"/>
      <c r="C62" s="364" t="s">
        <v>385</v>
      </c>
      <c r="D62" s="358">
        <v>1075000</v>
      </c>
      <c r="E62" s="358">
        <v>1075000</v>
      </c>
      <c r="F62" s="366">
        <f t="shared" si="37"/>
        <v>0</v>
      </c>
      <c r="G62" s="367">
        <f t="shared" si="37"/>
        <v>0</v>
      </c>
      <c r="H62" s="368">
        <f t="shared" si="37"/>
        <v>0</v>
      </c>
      <c r="I62" s="370"/>
      <c r="J62" s="369">
        <f t="shared" si="18"/>
        <v>0</v>
      </c>
      <c r="K62" s="368">
        <f t="shared" si="18"/>
        <v>0</v>
      </c>
      <c r="L62" s="368">
        <f t="shared" si="18"/>
        <v>0</v>
      </c>
      <c r="M62" s="406">
        <v>0</v>
      </c>
      <c r="N62" s="367">
        <v>0</v>
      </c>
      <c r="O62" s="368">
        <v>0</v>
      </c>
      <c r="P62" s="366">
        <v>0</v>
      </c>
      <c r="Q62" s="367">
        <v>0</v>
      </c>
      <c r="R62" s="368">
        <v>0</v>
      </c>
      <c r="S62" s="370">
        <v>0</v>
      </c>
      <c r="T62" s="367">
        <v>0</v>
      </c>
      <c r="U62" s="368">
        <v>0</v>
      </c>
      <c r="V62" s="367"/>
      <c r="W62" s="360">
        <f t="shared" si="43"/>
        <v>0</v>
      </c>
      <c r="X62" s="360">
        <f t="shared" ref="X62" si="98">N62+Q62+T62</f>
        <v>0</v>
      </c>
      <c r="Y62" s="360">
        <f t="shared" si="84"/>
        <v>0</v>
      </c>
      <c r="Z62" s="370"/>
      <c r="AA62" s="367"/>
      <c r="AB62" s="368"/>
      <c r="AC62" s="370"/>
      <c r="AD62" s="367"/>
      <c r="AE62" s="368"/>
      <c r="AF62" s="370"/>
      <c r="AG62" s="367"/>
      <c r="AH62" s="368"/>
      <c r="AI62" s="367"/>
      <c r="AJ62" s="360">
        <f t="shared" si="16"/>
        <v>0</v>
      </c>
      <c r="AK62" s="360"/>
      <c r="AL62" s="360">
        <f t="shared" si="10"/>
        <v>0</v>
      </c>
      <c r="AM62" s="370"/>
      <c r="AN62" s="367"/>
      <c r="AO62" s="368"/>
      <c r="AP62" s="370"/>
      <c r="AQ62" s="367"/>
      <c r="AR62" s="368"/>
      <c r="AS62" s="370"/>
      <c r="AT62" s="367"/>
      <c r="AU62" s="368"/>
      <c r="AV62" s="367"/>
      <c r="AW62" s="367">
        <f t="shared" si="33"/>
        <v>0</v>
      </c>
      <c r="AX62" s="367"/>
      <c r="AY62" s="367">
        <f t="shared" si="14"/>
        <v>0</v>
      </c>
      <c r="AZ62" s="366"/>
      <c r="BA62" s="367"/>
      <c r="BB62" s="368"/>
      <c r="BC62" s="370"/>
      <c r="BD62" s="367"/>
      <c r="BE62" s="368"/>
      <c r="BF62" s="370"/>
      <c r="BG62" s="367"/>
      <c r="BH62" s="368"/>
      <c r="BI62" s="368"/>
    </row>
    <row r="63" spans="2:61" ht="45.75" thickBot="1">
      <c r="B63" s="421"/>
      <c r="C63" s="422" t="s">
        <v>420</v>
      </c>
      <c r="D63" s="423">
        <v>1955000</v>
      </c>
      <c r="E63" s="423">
        <v>1955000</v>
      </c>
      <c r="F63" s="424">
        <f t="shared" si="37"/>
        <v>0</v>
      </c>
      <c r="G63" s="425">
        <f t="shared" si="37"/>
        <v>0</v>
      </c>
      <c r="H63" s="426">
        <f t="shared" si="37"/>
        <v>0</v>
      </c>
      <c r="I63" s="427"/>
      <c r="J63" s="428">
        <f t="shared" si="18"/>
        <v>0</v>
      </c>
      <c r="K63" s="426">
        <f t="shared" si="18"/>
        <v>0</v>
      </c>
      <c r="L63" s="426">
        <f t="shared" si="18"/>
        <v>0</v>
      </c>
      <c r="M63" s="429">
        <v>0</v>
      </c>
      <c r="N63" s="425">
        <v>0</v>
      </c>
      <c r="O63" s="426">
        <v>0</v>
      </c>
      <c r="P63" s="424">
        <v>0</v>
      </c>
      <c r="Q63" s="425">
        <v>0</v>
      </c>
      <c r="R63" s="426">
        <v>0</v>
      </c>
      <c r="S63" s="427">
        <v>0</v>
      </c>
      <c r="T63" s="425">
        <v>0</v>
      </c>
      <c r="U63" s="426">
        <v>0</v>
      </c>
      <c r="V63" s="425">
        <v>0</v>
      </c>
      <c r="W63" s="430">
        <f t="shared" si="43"/>
        <v>0</v>
      </c>
      <c r="X63" s="430"/>
      <c r="Y63" s="430">
        <f t="shared" si="84"/>
        <v>0</v>
      </c>
      <c r="Z63" s="427"/>
      <c r="AA63" s="425"/>
      <c r="AB63" s="426"/>
      <c r="AC63" s="427"/>
      <c r="AD63" s="425"/>
      <c r="AE63" s="426"/>
      <c r="AF63" s="427"/>
      <c r="AG63" s="425"/>
      <c r="AH63" s="426"/>
      <c r="AI63" s="425">
        <v>0</v>
      </c>
      <c r="AJ63" s="430">
        <f t="shared" si="16"/>
        <v>0</v>
      </c>
      <c r="AK63" s="430"/>
      <c r="AL63" s="430">
        <f t="shared" si="10"/>
        <v>0</v>
      </c>
      <c r="AM63" s="427"/>
      <c r="AN63" s="425"/>
      <c r="AO63" s="426"/>
      <c r="AP63" s="427"/>
      <c r="AQ63" s="425"/>
      <c r="AR63" s="426"/>
      <c r="AS63" s="427"/>
      <c r="AT63" s="425"/>
      <c r="AU63" s="426"/>
      <c r="AV63" s="425"/>
      <c r="AW63" s="425">
        <f t="shared" si="33"/>
        <v>0</v>
      </c>
      <c r="AX63" s="425"/>
      <c r="AY63" s="425">
        <f t="shared" si="14"/>
        <v>0</v>
      </c>
      <c r="AZ63" s="427"/>
      <c r="BA63" s="425"/>
      <c r="BB63" s="426"/>
      <c r="BC63" s="427"/>
      <c r="BD63" s="425"/>
      <c r="BE63" s="426"/>
      <c r="BF63" s="427"/>
      <c r="BG63" s="425"/>
      <c r="BH63" s="426"/>
      <c r="BI63" s="426"/>
    </row>
    <row r="64" spans="2:61" ht="37.5" customHeight="1" thickBot="1">
      <c r="B64" s="352" t="s">
        <v>421</v>
      </c>
      <c r="C64" s="352" t="s">
        <v>386</v>
      </c>
      <c r="D64" s="353">
        <f>D65+D66</f>
        <v>474000</v>
      </c>
      <c r="E64" s="353">
        <f>E65+E66</f>
        <v>474000</v>
      </c>
      <c r="F64" s="353">
        <f t="shared" si="37"/>
        <v>23613</v>
      </c>
      <c r="G64" s="354">
        <f t="shared" si="37"/>
        <v>0</v>
      </c>
      <c r="H64" s="354">
        <f t="shared" si="37"/>
        <v>5197</v>
      </c>
      <c r="I64" s="354"/>
      <c r="J64" s="353">
        <f t="shared" si="18"/>
        <v>23613</v>
      </c>
      <c r="K64" s="354"/>
      <c r="L64" s="354">
        <f t="shared" si="18"/>
        <v>5197</v>
      </c>
      <c r="M64" s="353">
        <f>M65+M66</f>
        <v>7871</v>
      </c>
      <c r="N64" s="354">
        <f t="shared" ref="N64:U64" si="99">N65+N66</f>
        <v>0</v>
      </c>
      <c r="O64" s="354">
        <f t="shared" si="99"/>
        <v>1714</v>
      </c>
      <c r="P64" s="353">
        <f t="shared" si="99"/>
        <v>0</v>
      </c>
      <c r="Q64" s="354">
        <f t="shared" si="99"/>
        <v>0</v>
      </c>
      <c r="R64" s="354">
        <f t="shared" si="99"/>
        <v>0</v>
      </c>
      <c r="S64" s="353">
        <f t="shared" si="99"/>
        <v>15742</v>
      </c>
      <c r="T64" s="355">
        <f t="shared" si="99"/>
        <v>0</v>
      </c>
      <c r="U64" s="355">
        <f t="shared" si="99"/>
        <v>3483</v>
      </c>
      <c r="V64" s="354"/>
      <c r="W64" s="354">
        <f t="shared" si="43"/>
        <v>0</v>
      </c>
      <c r="X64" s="354">
        <f t="shared" ref="X64" si="100">N64+Q64+T64</f>
        <v>0</v>
      </c>
      <c r="Y64" s="354">
        <f t="shared" si="84"/>
        <v>0</v>
      </c>
      <c r="Z64" s="353">
        <f>Z65+Z66</f>
        <v>0</v>
      </c>
      <c r="AA64" s="354">
        <f t="shared" ref="AA64:AH64" si="101">AA65+AA66</f>
        <v>0</v>
      </c>
      <c r="AB64" s="354">
        <f t="shared" si="101"/>
        <v>0</v>
      </c>
      <c r="AC64" s="353">
        <f t="shared" si="101"/>
        <v>0</v>
      </c>
      <c r="AD64" s="354">
        <f t="shared" si="101"/>
        <v>0</v>
      </c>
      <c r="AE64" s="354">
        <f t="shared" si="101"/>
        <v>0</v>
      </c>
      <c r="AF64" s="353">
        <f t="shared" si="101"/>
        <v>0</v>
      </c>
      <c r="AG64" s="354">
        <f t="shared" si="101"/>
        <v>0</v>
      </c>
      <c r="AH64" s="354">
        <f t="shared" si="101"/>
        <v>0</v>
      </c>
      <c r="AI64" s="354"/>
      <c r="AJ64" s="354">
        <f t="shared" si="16"/>
        <v>0</v>
      </c>
      <c r="AK64" s="354">
        <f t="shared" ref="AK64" si="102">AK65+AK66</f>
        <v>0</v>
      </c>
      <c r="AL64" s="354">
        <f t="shared" si="10"/>
        <v>0</v>
      </c>
      <c r="AM64" s="353">
        <f>SUM(AM65:AM66)</f>
        <v>0</v>
      </c>
      <c r="AN64" s="354">
        <f t="shared" ref="AN64:AU64" si="103">SUM(AN65:AN66)</f>
        <v>0</v>
      </c>
      <c r="AO64" s="354">
        <f t="shared" si="103"/>
        <v>0</v>
      </c>
      <c r="AP64" s="353">
        <f t="shared" si="103"/>
        <v>0</v>
      </c>
      <c r="AQ64" s="354">
        <f t="shared" si="103"/>
        <v>0</v>
      </c>
      <c r="AR64" s="354">
        <f t="shared" si="103"/>
        <v>0</v>
      </c>
      <c r="AS64" s="353">
        <f t="shared" si="103"/>
        <v>0</v>
      </c>
      <c r="AT64" s="354">
        <f t="shared" si="103"/>
        <v>0</v>
      </c>
      <c r="AU64" s="354">
        <f t="shared" si="103"/>
        <v>0</v>
      </c>
      <c r="AV64" s="354"/>
      <c r="AW64" s="354">
        <f t="shared" si="33"/>
        <v>0</v>
      </c>
      <c r="AX64" s="354">
        <f t="shared" ref="AX64" si="104">AN64+AQ64+AT64</f>
        <v>0</v>
      </c>
      <c r="AY64" s="354">
        <f t="shared" si="14"/>
        <v>0</v>
      </c>
      <c r="AZ64" s="353">
        <f>SUM(AZ65:AZ66)</f>
        <v>0</v>
      </c>
      <c r="BA64" s="354">
        <f t="shared" ref="BA64:BH64" si="105">SUM(BA65:BA66)</f>
        <v>0</v>
      </c>
      <c r="BB64" s="354">
        <f t="shared" si="105"/>
        <v>0</v>
      </c>
      <c r="BC64" s="353">
        <f t="shared" si="105"/>
        <v>0</v>
      </c>
      <c r="BD64" s="354">
        <f t="shared" si="105"/>
        <v>0</v>
      </c>
      <c r="BE64" s="354">
        <f t="shared" si="105"/>
        <v>0</v>
      </c>
      <c r="BF64" s="353">
        <f t="shared" si="105"/>
        <v>0</v>
      </c>
      <c r="BG64" s="354">
        <f t="shared" si="105"/>
        <v>0</v>
      </c>
      <c r="BH64" s="354">
        <f t="shared" si="105"/>
        <v>0</v>
      </c>
      <c r="BI64" s="355"/>
    </row>
    <row r="65" spans="2:61" s="324" customFormat="1" ht="45">
      <c r="B65" s="404"/>
      <c r="C65" s="364" t="s">
        <v>422</v>
      </c>
      <c r="D65" s="358">
        <v>379000</v>
      </c>
      <c r="E65" s="358">
        <v>379000</v>
      </c>
      <c r="F65" s="366">
        <f t="shared" si="37"/>
        <v>0</v>
      </c>
      <c r="G65" s="369">
        <f t="shared" si="37"/>
        <v>0</v>
      </c>
      <c r="H65" s="407">
        <f t="shared" si="37"/>
        <v>0</v>
      </c>
      <c r="I65" s="370"/>
      <c r="J65" s="369">
        <f>M65+P65+S65</f>
        <v>0</v>
      </c>
      <c r="K65" s="367">
        <f t="shared" ref="K65:L75" si="106">N65+Q65+T65</f>
        <v>0</v>
      </c>
      <c r="L65" s="367">
        <f t="shared" si="106"/>
        <v>0</v>
      </c>
      <c r="M65" s="366">
        <v>0</v>
      </c>
      <c r="N65" s="367">
        <v>0</v>
      </c>
      <c r="O65" s="368">
        <v>0</v>
      </c>
      <c r="P65" s="366">
        <v>0</v>
      </c>
      <c r="Q65" s="367">
        <v>0</v>
      </c>
      <c r="R65" s="368">
        <v>0</v>
      </c>
      <c r="S65" s="366">
        <v>0</v>
      </c>
      <c r="T65" s="367">
        <v>0</v>
      </c>
      <c r="U65" s="368">
        <v>0</v>
      </c>
      <c r="V65" s="360"/>
      <c r="W65" s="360">
        <f t="shared" si="43"/>
        <v>0</v>
      </c>
      <c r="X65" s="360"/>
      <c r="Y65" s="360">
        <f t="shared" si="84"/>
        <v>0</v>
      </c>
      <c r="Z65" s="362"/>
      <c r="AA65" s="360"/>
      <c r="AB65" s="361"/>
      <c r="AC65" s="362"/>
      <c r="AD65" s="360"/>
      <c r="AE65" s="361"/>
      <c r="AF65" s="362"/>
      <c r="AG65" s="360"/>
      <c r="AH65" s="361"/>
      <c r="AI65" s="360"/>
      <c r="AJ65" s="360">
        <f t="shared" si="16"/>
        <v>0</v>
      </c>
      <c r="AK65" s="360"/>
      <c r="AL65" s="360">
        <f t="shared" si="10"/>
        <v>0</v>
      </c>
      <c r="AM65" s="362"/>
      <c r="AN65" s="360"/>
      <c r="AO65" s="361"/>
      <c r="AP65" s="362"/>
      <c r="AQ65" s="360"/>
      <c r="AR65" s="361"/>
      <c r="AS65" s="362"/>
      <c r="AT65" s="360"/>
      <c r="AU65" s="361"/>
      <c r="AV65" s="360"/>
      <c r="AW65" s="367">
        <f t="shared" si="33"/>
        <v>0</v>
      </c>
      <c r="AX65" s="367"/>
      <c r="AY65" s="367">
        <f t="shared" si="14"/>
        <v>0</v>
      </c>
      <c r="AZ65" s="366"/>
      <c r="BA65" s="367"/>
      <c r="BB65" s="368"/>
      <c r="BC65" s="366"/>
      <c r="BD65" s="367"/>
      <c r="BE65" s="368"/>
      <c r="BF65" s="366"/>
      <c r="BG65" s="367"/>
      <c r="BH65" s="368"/>
      <c r="BI65" s="361"/>
    </row>
    <row r="66" spans="2:61" ht="15.75" thickBot="1">
      <c r="B66" s="404"/>
      <c r="C66" s="364" t="s">
        <v>423</v>
      </c>
      <c r="D66" s="358">
        <v>95000</v>
      </c>
      <c r="E66" s="358">
        <v>95000</v>
      </c>
      <c r="F66" s="366">
        <f t="shared" si="37"/>
        <v>23613</v>
      </c>
      <c r="G66" s="369">
        <f t="shared" si="37"/>
        <v>0</v>
      </c>
      <c r="H66" s="407">
        <f t="shared" si="37"/>
        <v>5197</v>
      </c>
      <c r="I66" s="370"/>
      <c r="J66" s="369">
        <f>M66+P66+S66</f>
        <v>23613</v>
      </c>
      <c r="K66" s="367">
        <f t="shared" si="106"/>
        <v>0</v>
      </c>
      <c r="L66" s="367">
        <f t="shared" si="106"/>
        <v>5197</v>
      </c>
      <c r="M66" s="366">
        <v>7871</v>
      </c>
      <c r="N66" s="367"/>
      <c r="O66" s="368">
        <v>1714</v>
      </c>
      <c r="P66" s="366">
        <v>0</v>
      </c>
      <c r="Q66" s="367">
        <v>0</v>
      </c>
      <c r="R66" s="368">
        <v>0</v>
      </c>
      <c r="S66" s="366">
        <v>15742</v>
      </c>
      <c r="T66" s="367">
        <v>0</v>
      </c>
      <c r="U66" s="368">
        <v>3483</v>
      </c>
      <c r="V66" s="367"/>
      <c r="W66" s="360">
        <f t="shared" si="43"/>
        <v>0</v>
      </c>
      <c r="X66" s="360"/>
      <c r="Y66" s="360">
        <f t="shared" si="84"/>
        <v>0</v>
      </c>
      <c r="Z66" s="366"/>
      <c r="AA66" s="367"/>
      <c r="AB66" s="368"/>
      <c r="AC66" s="366"/>
      <c r="AD66" s="367"/>
      <c r="AE66" s="368"/>
      <c r="AF66" s="366"/>
      <c r="AG66" s="367"/>
      <c r="AH66" s="368"/>
      <c r="AI66" s="367"/>
      <c r="AJ66" s="360">
        <f t="shared" si="16"/>
        <v>0</v>
      </c>
      <c r="AK66" s="360"/>
      <c r="AL66" s="360">
        <f t="shared" si="10"/>
        <v>0</v>
      </c>
      <c r="AM66" s="366"/>
      <c r="AN66" s="367"/>
      <c r="AO66" s="368"/>
      <c r="AP66" s="366"/>
      <c r="AQ66" s="367"/>
      <c r="AR66" s="368"/>
      <c r="AS66" s="366"/>
      <c r="AT66" s="367"/>
      <c r="AU66" s="368"/>
      <c r="AV66" s="367"/>
      <c r="AW66" s="367">
        <f t="shared" si="33"/>
        <v>0</v>
      </c>
      <c r="AX66" s="367"/>
      <c r="AY66" s="367">
        <f t="shared" si="14"/>
        <v>0</v>
      </c>
      <c r="AZ66" s="366"/>
      <c r="BA66" s="367"/>
      <c r="BB66" s="368"/>
      <c r="BC66" s="366"/>
      <c r="BD66" s="367"/>
      <c r="BE66" s="368"/>
      <c r="BF66" s="366"/>
      <c r="BG66" s="367"/>
      <c r="BH66" s="368"/>
      <c r="BI66" s="368"/>
    </row>
    <row r="67" spans="2:61" ht="37.5" customHeight="1" thickBot="1">
      <c r="B67" s="352" t="s">
        <v>424</v>
      </c>
      <c r="C67" s="352" t="s">
        <v>387</v>
      </c>
      <c r="D67" s="353">
        <f>SUM(D68:D74)</f>
        <v>1100000</v>
      </c>
      <c r="E67" s="353">
        <f>SUM(E68:E74)</f>
        <v>1220000</v>
      </c>
      <c r="F67" s="353">
        <f>M67+P67+S67+Z67+AC67+AF67+AM67+AP67+AS67+AZ67+BC67+BF67</f>
        <v>10909</v>
      </c>
      <c r="G67" s="354">
        <f t="shared" si="37"/>
        <v>0</v>
      </c>
      <c r="H67" s="354">
        <f t="shared" si="37"/>
        <v>0</v>
      </c>
      <c r="I67" s="354"/>
      <c r="J67" s="353">
        <f>M67+P67+S67</f>
        <v>10909</v>
      </c>
      <c r="K67" s="354">
        <f>N67+Q67+T67</f>
        <v>0</v>
      </c>
      <c r="L67" s="354">
        <f t="shared" si="106"/>
        <v>0</v>
      </c>
      <c r="M67" s="353">
        <f>SUM(M68:M74)</f>
        <v>0</v>
      </c>
      <c r="N67" s="354">
        <f t="shared" ref="N67:U67" si="107">SUM(N68:N74)</f>
        <v>0</v>
      </c>
      <c r="O67" s="354">
        <f t="shared" si="107"/>
        <v>0</v>
      </c>
      <c r="P67" s="353">
        <f t="shared" si="107"/>
        <v>0</v>
      </c>
      <c r="Q67" s="354">
        <f t="shared" si="107"/>
        <v>0</v>
      </c>
      <c r="R67" s="354">
        <f t="shared" si="107"/>
        <v>0</v>
      </c>
      <c r="S67" s="353">
        <f t="shared" si="107"/>
        <v>10909</v>
      </c>
      <c r="T67" s="355">
        <f t="shared" si="107"/>
        <v>0</v>
      </c>
      <c r="U67" s="355">
        <f t="shared" si="107"/>
        <v>0</v>
      </c>
      <c r="V67" s="354"/>
      <c r="W67" s="354">
        <f t="shared" si="43"/>
        <v>0</v>
      </c>
      <c r="X67" s="354"/>
      <c r="Y67" s="354">
        <f t="shared" si="84"/>
        <v>0</v>
      </c>
      <c r="Z67" s="353"/>
      <c r="AA67" s="354"/>
      <c r="AB67" s="354"/>
      <c r="AC67" s="353"/>
      <c r="AD67" s="354"/>
      <c r="AE67" s="354"/>
      <c r="AF67" s="353"/>
      <c r="AG67" s="354"/>
      <c r="AH67" s="354"/>
      <c r="AI67" s="354"/>
      <c r="AJ67" s="354">
        <f t="shared" si="16"/>
        <v>0</v>
      </c>
      <c r="AK67" s="354"/>
      <c r="AL67" s="354">
        <f t="shared" si="10"/>
        <v>0</v>
      </c>
      <c r="AM67" s="353">
        <f t="shared" ref="AM67" si="108">SUM(AM68:AM73)</f>
        <v>0</v>
      </c>
      <c r="AN67" s="354"/>
      <c r="AO67" s="354"/>
      <c r="AP67" s="353">
        <f>SUM(AP68:AP73)</f>
        <v>0</v>
      </c>
      <c r="AQ67" s="354"/>
      <c r="AR67" s="354"/>
      <c r="AS67" s="353">
        <f>SUM(AS68:AS74)</f>
        <v>0</v>
      </c>
      <c r="AT67" s="354"/>
      <c r="AU67" s="354"/>
      <c r="AV67" s="354"/>
      <c r="AW67" s="354">
        <f t="shared" si="33"/>
        <v>0</v>
      </c>
      <c r="AX67" s="354"/>
      <c r="AY67" s="354">
        <f t="shared" si="14"/>
        <v>0</v>
      </c>
      <c r="AZ67" s="353">
        <f>SUM(AZ68:AZ74)</f>
        <v>0</v>
      </c>
      <c r="BA67" s="354">
        <f t="shared" ref="BA67:BH67" si="109">SUM(BA68:BA74)</f>
        <v>0</v>
      </c>
      <c r="BB67" s="354">
        <f t="shared" si="109"/>
        <v>0</v>
      </c>
      <c r="BC67" s="353">
        <f t="shared" si="109"/>
        <v>0</v>
      </c>
      <c r="BD67" s="354">
        <f t="shared" si="109"/>
        <v>0</v>
      </c>
      <c r="BE67" s="354">
        <f t="shared" si="109"/>
        <v>0</v>
      </c>
      <c r="BF67" s="353">
        <f t="shared" si="109"/>
        <v>0</v>
      </c>
      <c r="BG67" s="354">
        <f t="shared" si="109"/>
        <v>0</v>
      </c>
      <c r="BH67" s="354">
        <f t="shared" si="109"/>
        <v>0</v>
      </c>
      <c r="BI67" s="355"/>
    </row>
    <row r="68" spans="2:61">
      <c r="B68" s="404"/>
      <c r="C68" s="408" t="s">
        <v>425</v>
      </c>
      <c r="D68" s="358">
        <v>680000</v>
      </c>
      <c r="E68" s="358">
        <v>800000</v>
      </c>
      <c r="F68" s="366">
        <f>M68+P68+S68+Z68+AC68+AF68+AM68+AP68+AS68+AZ68+BC68+BF68</f>
        <v>0</v>
      </c>
      <c r="G68" s="367">
        <f>N68+Q68+T68+AA68+AD68+AG68+AN68+AQ68+AT68+BA68+BD68+BG68</f>
        <v>0</v>
      </c>
      <c r="H68" s="368">
        <f t="shared" si="37"/>
        <v>0</v>
      </c>
      <c r="I68" s="370"/>
      <c r="J68" s="367">
        <f>M68+P68+S68</f>
        <v>0</v>
      </c>
      <c r="K68" s="367">
        <f t="shared" ref="K68:L76" si="110">N68+Q68+T68</f>
        <v>0</v>
      </c>
      <c r="L68" s="367">
        <f t="shared" si="106"/>
        <v>0</v>
      </c>
      <c r="M68" s="366">
        <v>0</v>
      </c>
      <c r="N68" s="367">
        <v>0</v>
      </c>
      <c r="O68" s="368">
        <v>0</v>
      </c>
      <c r="P68" s="366">
        <v>0</v>
      </c>
      <c r="Q68" s="367">
        <v>0</v>
      </c>
      <c r="R68" s="368">
        <v>0</v>
      </c>
      <c r="S68" s="366">
        <v>0</v>
      </c>
      <c r="T68" s="367">
        <v>0</v>
      </c>
      <c r="U68" s="368">
        <v>0</v>
      </c>
      <c r="V68" s="367"/>
      <c r="W68" s="360">
        <f t="shared" si="43"/>
        <v>0</v>
      </c>
      <c r="X68" s="360"/>
      <c r="Y68" s="360">
        <f t="shared" si="84"/>
        <v>0</v>
      </c>
      <c r="Z68" s="370"/>
      <c r="AA68" s="367"/>
      <c r="AB68" s="368"/>
      <c r="AC68" s="370"/>
      <c r="AD68" s="367"/>
      <c r="AE68" s="368"/>
      <c r="AF68" s="370"/>
      <c r="AG68" s="367"/>
      <c r="AH68" s="368"/>
      <c r="AI68" s="367"/>
      <c r="AJ68" s="360">
        <f t="shared" si="16"/>
        <v>0</v>
      </c>
      <c r="AK68" s="360"/>
      <c r="AL68" s="360">
        <f t="shared" si="10"/>
        <v>0</v>
      </c>
      <c r="AM68" s="370"/>
      <c r="AN68" s="367"/>
      <c r="AO68" s="368"/>
      <c r="AP68" s="370"/>
      <c r="AQ68" s="367"/>
      <c r="AR68" s="368"/>
      <c r="AS68" s="370"/>
      <c r="AT68" s="367"/>
      <c r="AU68" s="368"/>
      <c r="AV68" s="367"/>
      <c r="AW68" s="367">
        <f t="shared" si="33"/>
        <v>0</v>
      </c>
      <c r="AX68" s="367"/>
      <c r="AY68" s="367">
        <f t="shared" si="14"/>
        <v>0</v>
      </c>
      <c r="AZ68" s="366"/>
      <c r="BA68" s="367"/>
      <c r="BB68" s="368"/>
      <c r="BC68" s="366"/>
      <c r="BD68" s="367"/>
      <c r="BE68" s="368"/>
      <c r="BF68" s="366"/>
      <c r="BG68" s="367"/>
      <c r="BH68" s="368"/>
      <c r="BI68" s="368"/>
    </row>
    <row r="69" spans="2:61" ht="30">
      <c r="B69" s="404"/>
      <c r="C69" s="408" t="s">
        <v>426</v>
      </c>
      <c r="D69" s="358">
        <v>46000</v>
      </c>
      <c r="E69" s="358">
        <v>46000</v>
      </c>
      <c r="F69" s="366">
        <f t="shared" ref="F69:G76" si="111">M69+P69+S69+Z69+AC69+AF69+AM69+AP69+AS69+AZ69+BC69+BF69</f>
        <v>0</v>
      </c>
      <c r="G69" s="367">
        <f t="shared" si="111"/>
        <v>0</v>
      </c>
      <c r="H69" s="368">
        <f t="shared" si="37"/>
        <v>0</v>
      </c>
      <c r="I69" s="370"/>
      <c r="J69" s="367">
        <f t="shared" ref="J69:J74" si="112">M69+P69+S69</f>
        <v>0</v>
      </c>
      <c r="K69" s="367">
        <f t="shared" si="110"/>
        <v>0</v>
      </c>
      <c r="L69" s="367">
        <f t="shared" si="106"/>
        <v>0</v>
      </c>
      <c r="M69" s="366">
        <v>0</v>
      </c>
      <c r="N69" s="367">
        <v>0</v>
      </c>
      <c r="O69" s="368">
        <v>0</v>
      </c>
      <c r="P69" s="366">
        <v>0</v>
      </c>
      <c r="Q69" s="367">
        <v>0</v>
      </c>
      <c r="R69" s="368">
        <v>0</v>
      </c>
      <c r="S69" s="366">
        <v>0</v>
      </c>
      <c r="T69" s="367">
        <v>0</v>
      </c>
      <c r="U69" s="368">
        <v>0</v>
      </c>
      <c r="V69" s="367"/>
      <c r="W69" s="360">
        <f t="shared" si="43"/>
        <v>0</v>
      </c>
      <c r="X69" s="360"/>
      <c r="Y69" s="360">
        <f t="shared" si="84"/>
        <v>0</v>
      </c>
      <c r="Z69" s="370"/>
      <c r="AA69" s="367"/>
      <c r="AB69" s="368"/>
      <c r="AC69" s="370"/>
      <c r="AD69" s="367"/>
      <c r="AE69" s="368"/>
      <c r="AF69" s="370"/>
      <c r="AG69" s="367"/>
      <c r="AH69" s="368"/>
      <c r="AI69" s="367"/>
      <c r="AJ69" s="360">
        <f t="shared" si="16"/>
        <v>0</v>
      </c>
      <c r="AK69" s="360"/>
      <c r="AL69" s="360">
        <f t="shared" si="10"/>
        <v>0</v>
      </c>
      <c r="AM69" s="370"/>
      <c r="AN69" s="367"/>
      <c r="AO69" s="368"/>
      <c r="AP69" s="370"/>
      <c r="AQ69" s="367"/>
      <c r="AR69" s="368"/>
      <c r="AS69" s="370"/>
      <c r="AT69" s="367"/>
      <c r="AU69" s="368"/>
      <c r="AV69" s="367"/>
      <c r="AW69" s="367">
        <f t="shared" si="33"/>
        <v>0</v>
      </c>
      <c r="AX69" s="367"/>
      <c r="AY69" s="367">
        <f t="shared" si="14"/>
        <v>0</v>
      </c>
      <c r="AZ69" s="366"/>
      <c r="BA69" s="367"/>
      <c r="BB69" s="368"/>
      <c r="BC69" s="366"/>
      <c r="BD69" s="367"/>
      <c r="BE69" s="368"/>
      <c r="BF69" s="366"/>
      <c r="BG69" s="367"/>
      <c r="BH69" s="368"/>
      <c r="BI69" s="368"/>
    </row>
    <row r="70" spans="2:61">
      <c r="B70" s="404"/>
      <c r="C70" s="408" t="s">
        <v>427</v>
      </c>
      <c r="D70" s="358">
        <v>46000</v>
      </c>
      <c r="E70" s="358">
        <v>46000</v>
      </c>
      <c r="F70" s="366">
        <f t="shared" si="111"/>
        <v>0</v>
      </c>
      <c r="G70" s="367">
        <f t="shared" si="111"/>
        <v>0</v>
      </c>
      <c r="H70" s="368">
        <f t="shared" si="37"/>
        <v>0</v>
      </c>
      <c r="I70" s="370"/>
      <c r="J70" s="367">
        <f t="shared" si="112"/>
        <v>0</v>
      </c>
      <c r="K70" s="367">
        <f t="shared" si="110"/>
        <v>0</v>
      </c>
      <c r="L70" s="367">
        <f t="shared" si="106"/>
        <v>0</v>
      </c>
      <c r="M70" s="366">
        <v>0</v>
      </c>
      <c r="N70" s="367">
        <v>0</v>
      </c>
      <c r="O70" s="368">
        <v>0</v>
      </c>
      <c r="P70" s="366">
        <v>0</v>
      </c>
      <c r="Q70" s="367">
        <v>0</v>
      </c>
      <c r="R70" s="368">
        <v>0</v>
      </c>
      <c r="S70" s="366">
        <v>0</v>
      </c>
      <c r="T70" s="367">
        <v>0</v>
      </c>
      <c r="U70" s="368">
        <v>0</v>
      </c>
      <c r="V70" s="367"/>
      <c r="W70" s="360">
        <f t="shared" si="43"/>
        <v>0</v>
      </c>
      <c r="X70" s="360"/>
      <c r="Y70" s="360">
        <f t="shared" si="84"/>
        <v>0</v>
      </c>
      <c r="Z70" s="370"/>
      <c r="AA70" s="367"/>
      <c r="AB70" s="368"/>
      <c r="AC70" s="370"/>
      <c r="AD70" s="367"/>
      <c r="AE70" s="368"/>
      <c r="AF70" s="370"/>
      <c r="AG70" s="367"/>
      <c r="AH70" s="368"/>
      <c r="AI70" s="367"/>
      <c r="AJ70" s="360">
        <f t="shared" si="16"/>
        <v>0</v>
      </c>
      <c r="AK70" s="360"/>
      <c r="AL70" s="360">
        <f t="shared" si="10"/>
        <v>0</v>
      </c>
      <c r="AM70" s="370"/>
      <c r="AN70" s="367"/>
      <c r="AO70" s="368"/>
      <c r="AP70" s="370"/>
      <c r="AQ70" s="367"/>
      <c r="AR70" s="368"/>
      <c r="AS70" s="370"/>
      <c r="AT70" s="367"/>
      <c r="AU70" s="368"/>
      <c r="AV70" s="367"/>
      <c r="AW70" s="367">
        <f t="shared" si="33"/>
        <v>0</v>
      </c>
      <c r="AX70" s="367"/>
      <c r="AY70" s="367">
        <f t="shared" si="14"/>
        <v>0</v>
      </c>
      <c r="AZ70" s="366"/>
      <c r="BA70" s="367"/>
      <c r="BB70" s="368"/>
      <c r="BC70" s="366"/>
      <c r="BD70" s="367"/>
      <c r="BE70" s="368"/>
      <c r="BF70" s="366"/>
      <c r="BG70" s="367"/>
      <c r="BH70" s="368"/>
      <c r="BI70" s="368"/>
    </row>
    <row r="71" spans="2:61">
      <c r="B71" s="404"/>
      <c r="C71" s="408" t="s">
        <v>428</v>
      </c>
      <c r="D71" s="358">
        <v>30000</v>
      </c>
      <c r="E71" s="358">
        <v>30000</v>
      </c>
      <c r="F71" s="366">
        <f t="shared" si="111"/>
        <v>0</v>
      </c>
      <c r="G71" s="367">
        <f t="shared" si="111"/>
        <v>0</v>
      </c>
      <c r="H71" s="368">
        <f t="shared" si="37"/>
        <v>0</v>
      </c>
      <c r="I71" s="370"/>
      <c r="J71" s="367">
        <f t="shared" si="112"/>
        <v>0</v>
      </c>
      <c r="K71" s="367">
        <f t="shared" si="110"/>
        <v>0</v>
      </c>
      <c r="L71" s="367">
        <f t="shared" si="106"/>
        <v>0</v>
      </c>
      <c r="M71" s="366">
        <v>0</v>
      </c>
      <c r="N71" s="367">
        <v>0</v>
      </c>
      <c r="O71" s="368">
        <v>0</v>
      </c>
      <c r="P71" s="366">
        <v>0</v>
      </c>
      <c r="Q71" s="367">
        <v>0</v>
      </c>
      <c r="R71" s="368">
        <v>0</v>
      </c>
      <c r="S71" s="366">
        <v>0</v>
      </c>
      <c r="T71" s="367">
        <v>0</v>
      </c>
      <c r="U71" s="368">
        <v>0</v>
      </c>
      <c r="V71" s="367"/>
      <c r="W71" s="360">
        <f t="shared" si="43"/>
        <v>0</v>
      </c>
      <c r="X71" s="360"/>
      <c r="Y71" s="360">
        <f t="shared" si="84"/>
        <v>0</v>
      </c>
      <c r="Z71" s="370"/>
      <c r="AA71" s="367"/>
      <c r="AB71" s="368"/>
      <c r="AC71" s="370"/>
      <c r="AD71" s="367"/>
      <c r="AE71" s="368"/>
      <c r="AF71" s="370"/>
      <c r="AG71" s="367"/>
      <c r="AH71" s="368"/>
      <c r="AI71" s="367"/>
      <c r="AJ71" s="360">
        <f t="shared" si="16"/>
        <v>0</v>
      </c>
      <c r="AK71" s="360"/>
      <c r="AL71" s="360">
        <f t="shared" si="10"/>
        <v>0</v>
      </c>
      <c r="AM71" s="370"/>
      <c r="AN71" s="367"/>
      <c r="AO71" s="368"/>
      <c r="AP71" s="370"/>
      <c r="AQ71" s="367"/>
      <c r="AR71" s="368"/>
      <c r="AS71" s="370"/>
      <c r="AT71" s="367"/>
      <c r="AU71" s="368"/>
      <c r="AV71" s="367"/>
      <c r="AW71" s="367">
        <f t="shared" si="33"/>
        <v>0</v>
      </c>
      <c r="AX71" s="367"/>
      <c r="AY71" s="367">
        <f t="shared" si="14"/>
        <v>0</v>
      </c>
      <c r="AZ71" s="366"/>
      <c r="BA71" s="367"/>
      <c r="BB71" s="368"/>
      <c r="BC71" s="366"/>
      <c r="BD71" s="367"/>
      <c r="BE71" s="368"/>
      <c r="BF71" s="366"/>
      <c r="BG71" s="367"/>
      <c r="BH71" s="368"/>
      <c r="BI71" s="368"/>
    </row>
    <row r="72" spans="2:61" ht="30">
      <c r="B72" s="404"/>
      <c r="C72" s="408" t="s">
        <v>429</v>
      </c>
      <c r="D72" s="358">
        <v>95000</v>
      </c>
      <c r="E72" s="358">
        <v>95000</v>
      </c>
      <c r="F72" s="366">
        <f t="shared" si="111"/>
        <v>0</v>
      </c>
      <c r="G72" s="367">
        <f t="shared" si="111"/>
        <v>0</v>
      </c>
      <c r="H72" s="368">
        <f t="shared" si="37"/>
        <v>0</v>
      </c>
      <c r="I72" s="370"/>
      <c r="J72" s="367">
        <f t="shared" si="112"/>
        <v>0</v>
      </c>
      <c r="K72" s="367">
        <f t="shared" si="110"/>
        <v>0</v>
      </c>
      <c r="L72" s="367">
        <f t="shared" si="106"/>
        <v>0</v>
      </c>
      <c r="M72" s="366">
        <v>0</v>
      </c>
      <c r="N72" s="367">
        <v>0</v>
      </c>
      <c r="O72" s="368">
        <v>0</v>
      </c>
      <c r="P72" s="366">
        <v>0</v>
      </c>
      <c r="Q72" s="367">
        <v>0</v>
      </c>
      <c r="R72" s="368">
        <v>0</v>
      </c>
      <c r="S72" s="366">
        <v>0</v>
      </c>
      <c r="T72" s="367">
        <v>0</v>
      </c>
      <c r="U72" s="368">
        <v>0</v>
      </c>
      <c r="V72" s="367"/>
      <c r="W72" s="360">
        <f t="shared" si="43"/>
        <v>0</v>
      </c>
      <c r="X72" s="360"/>
      <c r="Y72" s="360">
        <f t="shared" si="84"/>
        <v>0</v>
      </c>
      <c r="Z72" s="370"/>
      <c r="AA72" s="367"/>
      <c r="AB72" s="368"/>
      <c r="AC72" s="370"/>
      <c r="AD72" s="367"/>
      <c r="AE72" s="368"/>
      <c r="AF72" s="370"/>
      <c r="AG72" s="367"/>
      <c r="AH72" s="368"/>
      <c r="AI72" s="367"/>
      <c r="AJ72" s="360">
        <f t="shared" si="16"/>
        <v>0</v>
      </c>
      <c r="AK72" s="360"/>
      <c r="AL72" s="360">
        <f t="shared" si="10"/>
        <v>0</v>
      </c>
      <c r="AM72" s="370"/>
      <c r="AN72" s="367"/>
      <c r="AO72" s="368"/>
      <c r="AP72" s="370"/>
      <c r="AQ72" s="367"/>
      <c r="AR72" s="368"/>
      <c r="AS72" s="370"/>
      <c r="AT72" s="367"/>
      <c r="AU72" s="368"/>
      <c r="AV72" s="367"/>
      <c r="AW72" s="367">
        <f t="shared" si="33"/>
        <v>0</v>
      </c>
      <c r="AX72" s="367"/>
      <c r="AY72" s="367">
        <f t="shared" si="14"/>
        <v>0</v>
      </c>
      <c r="AZ72" s="366"/>
      <c r="BA72" s="367"/>
      <c r="BB72" s="368"/>
      <c r="BC72" s="366"/>
      <c r="BD72" s="367"/>
      <c r="BE72" s="368"/>
      <c r="BF72" s="366"/>
      <c r="BG72" s="367"/>
      <c r="BH72" s="368"/>
      <c r="BI72" s="368"/>
    </row>
    <row r="73" spans="2:61" ht="30">
      <c r="B73" s="404"/>
      <c r="C73" s="408" t="s">
        <v>430</v>
      </c>
      <c r="D73" s="358">
        <v>58000</v>
      </c>
      <c r="E73" s="358">
        <v>58000</v>
      </c>
      <c r="F73" s="366">
        <f t="shared" si="111"/>
        <v>0</v>
      </c>
      <c r="G73" s="367">
        <f t="shared" si="111"/>
        <v>0</v>
      </c>
      <c r="H73" s="368">
        <f t="shared" si="37"/>
        <v>0</v>
      </c>
      <c r="I73" s="370"/>
      <c r="J73" s="367">
        <f t="shared" si="112"/>
        <v>0</v>
      </c>
      <c r="K73" s="367">
        <f t="shared" si="110"/>
        <v>0</v>
      </c>
      <c r="L73" s="367">
        <f t="shared" si="106"/>
        <v>0</v>
      </c>
      <c r="M73" s="366">
        <v>0</v>
      </c>
      <c r="N73" s="367">
        <v>0</v>
      </c>
      <c r="O73" s="368">
        <v>0</v>
      </c>
      <c r="P73" s="366">
        <v>0</v>
      </c>
      <c r="Q73" s="367">
        <v>0</v>
      </c>
      <c r="R73" s="368">
        <v>0</v>
      </c>
      <c r="S73" s="366">
        <v>0</v>
      </c>
      <c r="T73" s="367">
        <v>0</v>
      </c>
      <c r="U73" s="368">
        <v>0</v>
      </c>
      <c r="V73" s="367"/>
      <c r="W73" s="360">
        <f t="shared" si="43"/>
        <v>0</v>
      </c>
      <c r="X73" s="360"/>
      <c r="Y73" s="360">
        <f t="shared" si="84"/>
        <v>0</v>
      </c>
      <c r="Z73" s="370"/>
      <c r="AA73" s="367"/>
      <c r="AB73" s="368"/>
      <c r="AC73" s="370"/>
      <c r="AD73" s="367"/>
      <c r="AE73" s="368"/>
      <c r="AF73" s="370"/>
      <c r="AG73" s="367"/>
      <c r="AH73" s="368"/>
      <c r="AI73" s="367"/>
      <c r="AJ73" s="360">
        <f t="shared" si="16"/>
        <v>0</v>
      </c>
      <c r="AK73" s="360"/>
      <c r="AL73" s="360">
        <f t="shared" si="10"/>
        <v>0</v>
      </c>
      <c r="AM73" s="370"/>
      <c r="AN73" s="367"/>
      <c r="AO73" s="368"/>
      <c r="AP73" s="370"/>
      <c r="AQ73" s="367"/>
      <c r="AR73" s="368"/>
      <c r="AS73" s="370"/>
      <c r="AT73" s="367"/>
      <c r="AU73" s="368"/>
      <c r="AV73" s="367"/>
      <c r="AW73" s="367">
        <f t="shared" si="33"/>
        <v>0</v>
      </c>
      <c r="AX73" s="367"/>
      <c r="AY73" s="367">
        <f t="shared" si="14"/>
        <v>0</v>
      </c>
      <c r="AZ73" s="366"/>
      <c r="BA73" s="367"/>
      <c r="BB73" s="368"/>
      <c r="BC73" s="366"/>
      <c r="BD73" s="367"/>
      <c r="BE73" s="368"/>
      <c r="BF73" s="366"/>
      <c r="BG73" s="367"/>
      <c r="BH73" s="368"/>
      <c r="BI73" s="368"/>
    </row>
    <row r="74" spans="2:61" ht="30.75" thickBot="1">
      <c r="B74" s="404"/>
      <c r="C74" s="408" t="s">
        <v>431</v>
      </c>
      <c r="D74" s="358">
        <v>145000</v>
      </c>
      <c r="E74" s="358">
        <v>145000</v>
      </c>
      <c r="F74" s="366">
        <f t="shared" si="111"/>
        <v>10909</v>
      </c>
      <c r="G74" s="367">
        <f t="shared" si="111"/>
        <v>0</v>
      </c>
      <c r="H74" s="368">
        <f t="shared" si="37"/>
        <v>0</v>
      </c>
      <c r="I74" s="370"/>
      <c r="J74" s="367">
        <f t="shared" si="112"/>
        <v>10909</v>
      </c>
      <c r="K74" s="367">
        <f t="shared" si="110"/>
        <v>0</v>
      </c>
      <c r="L74" s="367">
        <f t="shared" si="106"/>
        <v>0</v>
      </c>
      <c r="M74" s="366">
        <v>0</v>
      </c>
      <c r="N74" s="367">
        <v>0</v>
      </c>
      <c r="O74" s="368">
        <v>0</v>
      </c>
      <c r="P74" s="366">
        <v>0</v>
      </c>
      <c r="Q74" s="367">
        <v>0</v>
      </c>
      <c r="R74" s="368">
        <v>0</v>
      </c>
      <c r="S74" s="366">
        <v>10909</v>
      </c>
      <c r="T74" s="367">
        <v>0</v>
      </c>
      <c r="U74" s="368">
        <v>0</v>
      </c>
      <c r="V74" s="367"/>
      <c r="W74" s="360">
        <f t="shared" si="43"/>
        <v>0</v>
      </c>
      <c r="X74" s="360"/>
      <c r="Y74" s="360">
        <f t="shared" si="84"/>
        <v>0</v>
      </c>
      <c r="Z74" s="370"/>
      <c r="AA74" s="367"/>
      <c r="AB74" s="368"/>
      <c r="AC74" s="370"/>
      <c r="AD74" s="367"/>
      <c r="AE74" s="368"/>
      <c r="AF74" s="370"/>
      <c r="AG74" s="367"/>
      <c r="AH74" s="368"/>
      <c r="AI74" s="367"/>
      <c r="AJ74" s="360">
        <f t="shared" ref="AJ74:AJ76" si="113">AM74+AP74+AS74</f>
        <v>0</v>
      </c>
      <c r="AK74" s="360"/>
      <c r="AL74" s="360">
        <f t="shared" ref="AL74:AL76" si="114">AO74+AR74+AU74</f>
        <v>0</v>
      </c>
      <c r="AM74" s="370"/>
      <c r="AN74" s="367"/>
      <c r="AO74" s="368"/>
      <c r="AP74" s="370"/>
      <c r="AQ74" s="367"/>
      <c r="AR74" s="368"/>
      <c r="AS74" s="370"/>
      <c r="AT74" s="367"/>
      <c r="AU74" s="368"/>
      <c r="AV74" s="367"/>
      <c r="AW74" s="367">
        <f t="shared" ref="AW74:AW76" si="115">AZ74+BC74+BF74</f>
        <v>0</v>
      </c>
      <c r="AX74" s="367"/>
      <c r="AY74" s="367">
        <f t="shared" ref="AY74:AY76" si="116">BB74+BE74+BH74</f>
        <v>0</v>
      </c>
      <c r="AZ74" s="366"/>
      <c r="BA74" s="367"/>
      <c r="BB74" s="368"/>
      <c r="BC74" s="366"/>
      <c r="BD74" s="367"/>
      <c r="BE74" s="368"/>
      <c r="BF74" s="366"/>
      <c r="BG74" s="367"/>
      <c r="BH74" s="368"/>
      <c r="BI74" s="368"/>
    </row>
    <row r="75" spans="2:61" ht="30.75" thickBot="1">
      <c r="B75" s="352" t="s">
        <v>388</v>
      </c>
      <c r="C75" s="352" t="s">
        <v>389</v>
      </c>
      <c r="D75" s="353">
        <f>D76</f>
        <v>600000</v>
      </c>
      <c r="E75" s="353">
        <f>E76</f>
        <v>1400000</v>
      </c>
      <c r="F75" s="353">
        <v>0</v>
      </c>
      <c r="G75" s="354">
        <f t="shared" si="111"/>
        <v>0</v>
      </c>
      <c r="H75" s="354">
        <f t="shared" si="37"/>
        <v>0</v>
      </c>
      <c r="I75" s="354"/>
      <c r="J75" s="353">
        <f>M75+P75+S75</f>
        <v>39227.181083888601</v>
      </c>
      <c r="K75" s="354">
        <f t="shared" si="110"/>
        <v>0</v>
      </c>
      <c r="L75" s="354">
        <f t="shared" si="106"/>
        <v>0</v>
      </c>
      <c r="M75" s="353">
        <f>M76</f>
        <v>12336.24</v>
      </c>
      <c r="N75" s="354">
        <f t="shared" ref="N75:O75" si="117">N76</f>
        <v>0</v>
      </c>
      <c r="O75" s="354">
        <f t="shared" si="117"/>
        <v>0</v>
      </c>
      <c r="P75" s="353">
        <f>P76</f>
        <v>12833.70118799</v>
      </c>
      <c r="Q75" s="354">
        <f t="shared" ref="Q75:R75" si="118">Q76</f>
        <v>0</v>
      </c>
      <c r="R75" s="354">
        <f t="shared" si="118"/>
        <v>0</v>
      </c>
      <c r="S75" s="353">
        <f>S76</f>
        <v>14057.239895898598</v>
      </c>
      <c r="T75" s="355">
        <f t="shared" ref="T75:U75" si="119">T76</f>
        <v>0</v>
      </c>
      <c r="U75" s="355">
        <f t="shared" si="119"/>
        <v>0</v>
      </c>
      <c r="V75" s="354"/>
      <c r="W75" s="354">
        <f t="shared" si="43"/>
        <v>0</v>
      </c>
      <c r="X75" s="354"/>
      <c r="Y75" s="354">
        <f t="shared" si="84"/>
        <v>0</v>
      </c>
      <c r="Z75" s="353"/>
      <c r="AA75" s="354"/>
      <c r="AB75" s="354"/>
      <c r="AC75" s="353"/>
      <c r="AD75" s="354"/>
      <c r="AE75" s="354"/>
      <c r="AF75" s="353"/>
      <c r="AG75" s="354"/>
      <c r="AH75" s="354"/>
      <c r="AI75" s="354"/>
      <c r="AJ75" s="354">
        <f t="shared" si="113"/>
        <v>0</v>
      </c>
      <c r="AK75" s="354"/>
      <c r="AL75" s="354">
        <f t="shared" si="114"/>
        <v>0</v>
      </c>
      <c r="AM75" s="353"/>
      <c r="AN75" s="354"/>
      <c r="AO75" s="354"/>
      <c r="AP75" s="353"/>
      <c r="AQ75" s="354"/>
      <c r="AR75" s="354"/>
      <c r="AS75" s="353"/>
      <c r="AT75" s="354"/>
      <c r="AU75" s="354"/>
      <c r="AV75" s="354"/>
      <c r="AW75" s="354">
        <f t="shared" si="115"/>
        <v>0</v>
      </c>
      <c r="AX75" s="354"/>
      <c r="AY75" s="354">
        <f t="shared" si="116"/>
        <v>0</v>
      </c>
      <c r="AZ75" s="353"/>
      <c r="BA75" s="354"/>
      <c r="BB75" s="354"/>
      <c r="BC75" s="353"/>
      <c r="BD75" s="354"/>
      <c r="BE75" s="354"/>
      <c r="BF75" s="353"/>
      <c r="BG75" s="354"/>
      <c r="BH75" s="354"/>
      <c r="BI75" s="355"/>
    </row>
    <row r="76" spans="2:61" ht="15.75" thickBot="1">
      <c r="B76" s="409"/>
      <c r="C76" s="410"/>
      <c r="D76" s="411">
        <v>600000</v>
      </c>
      <c r="E76" s="410">
        <v>1400000</v>
      </c>
      <c r="F76" s="412">
        <v>0</v>
      </c>
      <c r="G76" s="413">
        <f t="shared" si="111"/>
        <v>0</v>
      </c>
      <c r="H76" s="414">
        <f t="shared" si="37"/>
        <v>0</v>
      </c>
      <c r="I76" s="415"/>
      <c r="J76" s="413">
        <f>M76+P76+S76</f>
        <v>39227.181083888601</v>
      </c>
      <c r="K76" s="416">
        <f t="shared" si="110"/>
        <v>0</v>
      </c>
      <c r="L76" s="416">
        <f t="shared" si="110"/>
        <v>0</v>
      </c>
      <c r="M76" s="412">
        <v>12336.24</v>
      </c>
      <c r="N76" s="415">
        <v>0</v>
      </c>
      <c r="O76" s="415">
        <v>0</v>
      </c>
      <c r="P76" s="412">
        <v>12833.70118799</v>
      </c>
      <c r="Q76" s="417">
        <v>0</v>
      </c>
      <c r="R76" s="416">
        <v>0</v>
      </c>
      <c r="S76" s="412">
        <v>14057.239895898598</v>
      </c>
      <c r="T76" s="417"/>
      <c r="U76" s="416"/>
      <c r="V76" s="418"/>
      <c r="W76" s="419">
        <f t="shared" si="43"/>
        <v>0</v>
      </c>
      <c r="X76" s="419"/>
      <c r="Y76" s="419">
        <f t="shared" si="84"/>
        <v>0</v>
      </c>
      <c r="Z76" s="415"/>
      <c r="AA76" s="417"/>
      <c r="AB76" s="416"/>
      <c r="AC76" s="415"/>
      <c r="AD76" s="417"/>
      <c r="AE76" s="416"/>
      <c r="AF76" s="415"/>
      <c r="AG76" s="417"/>
      <c r="AH76" s="416"/>
      <c r="AI76" s="418"/>
      <c r="AJ76" s="419">
        <f t="shared" si="113"/>
        <v>0</v>
      </c>
      <c r="AK76" s="419"/>
      <c r="AL76" s="419">
        <f t="shared" si="114"/>
        <v>0</v>
      </c>
      <c r="AM76" s="415"/>
      <c r="AN76" s="417"/>
      <c r="AO76" s="416"/>
      <c r="AP76" s="415"/>
      <c r="AQ76" s="417"/>
      <c r="AR76" s="416"/>
      <c r="AS76" s="415"/>
      <c r="AT76" s="417"/>
      <c r="AU76" s="416"/>
      <c r="AV76" s="418"/>
      <c r="AW76" s="419">
        <f t="shared" si="115"/>
        <v>0</v>
      </c>
      <c r="AX76" s="419"/>
      <c r="AY76" s="419">
        <f t="shared" si="116"/>
        <v>0</v>
      </c>
      <c r="AZ76" s="415"/>
      <c r="BA76" s="417"/>
      <c r="BB76" s="416"/>
      <c r="BC76" s="415"/>
      <c r="BD76" s="417"/>
      <c r="BE76" s="416"/>
      <c r="BF76" s="415"/>
      <c r="BG76" s="417"/>
      <c r="BH76" s="416"/>
      <c r="BI76" s="420"/>
    </row>
    <row r="77" spans="2:61">
      <c r="M77" s="348" t="s">
        <v>432</v>
      </c>
    </row>
  </sheetData>
  <mergeCells count="28">
    <mergeCell ref="BE1:BI1"/>
    <mergeCell ref="B2:B4"/>
    <mergeCell ref="C2:C4"/>
    <mergeCell ref="D2:D4"/>
    <mergeCell ref="I3:L3"/>
    <mergeCell ref="V3:Y3"/>
    <mergeCell ref="AI3:AL3"/>
    <mergeCell ref="AV3:AY3"/>
    <mergeCell ref="B1:AP1"/>
    <mergeCell ref="BI2:BI4"/>
    <mergeCell ref="M3:O3"/>
    <mergeCell ref="P3:R3"/>
    <mergeCell ref="F2:H2"/>
    <mergeCell ref="F3:F4"/>
    <mergeCell ref="E2:E4"/>
    <mergeCell ref="G3:G4"/>
    <mergeCell ref="H3:H4"/>
    <mergeCell ref="AP3:AR3"/>
    <mergeCell ref="I2:BH2"/>
    <mergeCell ref="AS3:AU3"/>
    <mergeCell ref="AZ3:BB3"/>
    <mergeCell ref="BC3:BE3"/>
    <mergeCell ref="BF3:BH3"/>
    <mergeCell ref="S3:U3"/>
    <mergeCell ref="Z3:AB3"/>
    <mergeCell ref="AC3:AE3"/>
    <mergeCell ref="AF3:AH3"/>
    <mergeCell ref="AM3:AO3"/>
  </mergeCells>
  <pageMargins left="0.7" right="0.7" top="0.75" bottom="0.75" header="0.3" footer="0.3"/>
  <pageSetup paperSize="9" scale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opLeftCell="A16" workbookViewId="0">
      <selection activeCell="H29" sqref="H29"/>
    </sheetView>
  </sheetViews>
  <sheetFormatPr defaultColWidth="8.875" defaultRowHeight="15"/>
  <cols>
    <col min="3" max="3" width="20.875" customWidth="1"/>
    <col min="4" max="4" width="8.875" customWidth="1"/>
    <col min="5" max="5" width="13.375" customWidth="1"/>
    <col min="6" max="6" width="16" customWidth="1"/>
    <col min="7" max="7" width="14.875" customWidth="1"/>
    <col min="8" max="8" width="18.125" customWidth="1"/>
    <col min="9" max="9" width="15.875" customWidth="1"/>
    <col min="10" max="10" width="10.875" customWidth="1"/>
    <col min="11" max="11" width="14.125" bestFit="1" customWidth="1"/>
    <col min="12" max="12" width="12.375" customWidth="1"/>
  </cols>
  <sheetData>
    <row r="1" spans="1:2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5.75" thickBot="1">
      <c r="A2" s="3"/>
      <c r="B2" s="4"/>
      <c r="C2" s="2"/>
      <c r="D2" s="4"/>
      <c r="E2" s="2"/>
      <c r="F2" s="2"/>
      <c r="G2" s="2"/>
      <c r="H2" s="2"/>
      <c r="I2" s="4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5.75" thickTop="1">
      <c r="A3" s="3"/>
      <c r="B3" s="496" t="s">
        <v>1</v>
      </c>
      <c r="C3" s="497"/>
      <c r="D3" s="498" t="s">
        <v>2</v>
      </c>
      <c r="E3" s="498"/>
      <c r="F3" s="498"/>
      <c r="G3" s="498"/>
      <c r="H3" s="498"/>
      <c r="I3" s="49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5.75" thickBot="1">
      <c r="A4" s="3"/>
      <c r="B4" s="500"/>
      <c r="C4" s="501"/>
      <c r="D4" s="502"/>
      <c r="E4" s="503"/>
      <c r="F4" s="503"/>
      <c r="G4" s="503"/>
      <c r="H4" s="503"/>
      <c r="I4" s="50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21" thickTop="1" thickBot="1">
      <c r="A5" s="3"/>
      <c r="B5" s="5"/>
      <c r="C5" s="5"/>
      <c r="D5" s="5"/>
      <c r="E5" s="6"/>
      <c r="F5" s="6"/>
      <c r="G5" s="6"/>
      <c r="H5" s="6"/>
      <c r="I5" s="5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48" customHeight="1" thickBot="1">
      <c r="A6" s="3"/>
      <c r="B6" s="505" t="s">
        <v>3</v>
      </c>
      <c r="C6" s="506"/>
      <c r="D6" s="507"/>
      <c r="E6" s="508"/>
      <c r="F6" s="506"/>
      <c r="G6" s="506"/>
      <c r="H6" s="506"/>
      <c r="I6" s="50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8.5" customHeight="1" thickBot="1">
      <c r="A8" s="3"/>
      <c r="B8" s="511" t="s">
        <v>4</v>
      </c>
      <c r="C8" s="512"/>
      <c r="D8" s="513"/>
      <c r="E8" s="514"/>
      <c r="F8" s="512"/>
      <c r="G8" s="512"/>
      <c r="H8" s="512"/>
      <c r="I8" s="513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>
      <c r="A9" s="3"/>
      <c r="B9" s="3"/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>
      <c r="A11" s="1"/>
      <c r="B11" s="1"/>
      <c r="C11" s="1"/>
      <c r="D11" s="1"/>
      <c r="E11" s="1"/>
      <c r="F11" s="1"/>
      <c r="G11" s="1"/>
      <c r="H11" s="1"/>
      <c r="I11" s="9" t="s">
        <v>5</v>
      </c>
      <c r="J11" s="1"/>
      <c r="K11" s="1"/>
      <c r="L11" s="1"/>
      <c r="M11" s="1"/>
      <c r="N11" s="28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>
      <c r="A12" s="1"/>
      <c r="B12" s="515"/>
      <c r="C12" s="516"/>
      <c r="D12" s="516"/>
      <c r="E12" s="516"/>
      <c r="F12" s="517"/>
      <c r="G12" s="10" t="s">
        <v>6</v>
      </c>
      <c r="H12" s="11" t="s">
        <v>34</v>
      </c>
      <c r="I12" s="11" t="s">
        <v>7</v>
      </c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>
      <c r="A13" s="1"/>
      <c r="B13" s="518" t="s">
        <v>8</v>
      </c>
      <c r="C13" s="518"/>
      <c r="D13" s="518"/>
      <c r="E13" s="518"/>
      <c r="F13" s="518"/>
      <c r="G13" s="24"/>
      <c r="H13" s="25"/>
      <c r="I13" s="26"/>
      <c r="K13" s="1"/>
      <c r="L13" s="1"/>
      <c r="M13" s="28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>
      <c r="A14" s="1"/>
      <c r="B14" s="519" t="s">
        <v>32</v>
      </c>
      <c r="C14" s="520"/>
      <c r="D14" s="520"/>
      <c r="E14" s="520"/>
      <c r="F14" s="521"/>
      <c r="G14" s="27"/>
      <c r="H14" s="41"/>
      <c r="I14" s="2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>
      <c r="A15" s="1"/>
      <c r="B15" s="518" t="s">
        <v>38</v>
      </c>
      <c r="C15" s="518"/>
      <c r="D15" s="518"/>
      <c r="E15" s="518"/>
      <c r="F15" s="518"/>
      <c r="G15" s="24"/>
      <c r="H15" s="41"/>
      <c r="I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518" t="s">
        <v>40</v>
      </c>
      <c r="C16" s="518"/>
      <c r="D16" s="518"/>
      <c r="E16" s="518"/>
      <c r="F16" s="518"/>
      <c r="G16" s="29">
        <f>G13+G20-G14</f>
        <v>0</v>
      </c>
      <c r="H16" s="29"/>
      <c r="I16" s="29">
        <f t="shared" ref="I16" si="0">I13+I20-I14</f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9" ht="15.75" customHeight="1">
      <c r="A17" s="1"/>
      <c r="B17" s="525" t="s">
        <v>37</v>
      </c>
      <c r="C17" s="526"/>
      <c r="D17" s="526"/>
      <c r="E17" s="526"/>
      <c r="F17" s="527"/>
      <c r="G17" s="30"/>
      <c r="H17" s="44"/>
      <c r="I17" s="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9" s="14" customFormat="1" ht="27.75" customHeight="1">
      <c r="A18" s="13"/>
      <c r="B18" s="528" t="s">
        <v>35</v>
      </c>
      <c r="C18" s="528"/>
      <c r="D18" s="528"/>
      <c r="E18" s="528"/>
      <c r="F18" s="528"/>
      <c r="G18" s="32"/>
      <c r="H18" s="43"/>
      <c r="I18" s="33"/>
      <c r="K18" s="13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s="14" customFormat="1" ht="15.75" customHeight="1">
      <c r="A19" s="13"/>
      <c r="B19" s="522" t="s">
        <v>33</v>
      </c>
      <c r="C19" s="523"/>
      <c r="D19" s="523"/>
      <c r="E19" s="523"/>
      <c r="F19" s="524"/>
      <c r="G19" s="38"/>
      <c r="H19" s="38"/>
      <c r="I19" s="34">
        <f>I13-I17-I18</f>
        <v>0</v>
      </c>
      <c r="K19" s="13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" customHeight="1">
      <c r="B20" s="529" t="s">
        <v>9</v>
      </c>
      <c r="C20" s="529"/>
      <c r="D20" s="529"/>
      <c r="E20" s="529"/>
      <c r="F20" s="529"/>
      <c r="G20" s="35"/>
      <c r="H20" s="39"/>
      <c r="I20" s="40"/>
    </row>
    <row r="21" spans="1:29" ht="18" customHeight="1">
      <c r="B21" s="538"/>
      <c r="C21" s="538"/>
      <c r="D21" s="538"/>
      <c r="E21" s="538"/>
      <c r="F21" s="538"/>
      <c r="G21" s="45"/>
      <c r="H21" s="39"/>
      <c r="I21" s="46"/>
    </row>
    <row r="22" spans="1:29" ht="25.5" customHeight="1">
      <c r="B22" s="509" t="s">
        <v>42</v>
      </c>
      <c r="C22" s="509"/>
      <c r="D22" s="509"/>
      <c r="E22" s="509"/>
      <c r="F22" s="510"/>
      <c r="G22" s="36">
        <f>+G15+E38-H38-J38</f>
        <v>0</v>
      </c>
      <c r="H22" s="42"/>
      <c r="I22" s="37">
        <f>I15+F38-I38-K38</f>
        <v>0</v>
      </c>
    </row>
    <row r="23" spans="1:29">
      <c r="B23" s="16"/>
      <c r="C23" s="16"/>
      <c r="D23" s="16"/>
      <c r="E23" s="16"/>
      <c r="F23" s="16"/>
      <c r="G23" s="16"/>
      <c r="H23" s="16"/>
      <c r="I23" s="16"/>
    </row>
    <row r="24" spans="1:29" ht="33" customHeight="1">
      <c r="B24" s="533" t="s">
        <v>10</v>
      </c>
      <c r="C24" s="533"/>
      <c r="D24" s="533"/>
      <c r="E24" s="533" t="s">
        <v>11</v>
      </c>
      <c r="F24" s="534" t="s">
        <v>12</v>
      </c>
      <c r="G24" s="530" t="s">
        <v>13</v>
      </c>
      <c r="H24" s="535" t="s">
        <v>14</v>
      </c>
      <c r="I24" s="536"/>
      <c r="J24" s="530" t="s">
        <v>15</v>
      </c>
      <c r="K24" s="530"/>
      <c r="L24" s="530" t="s">
        <v>16</v>
      </c>
    </row>
    <row r="25" spans="1:29" ht="53.25" customHeight="1">
      <c r="B25" s="533"/>
      <c r="C25" s="533"/>
      <c r="D25" s="533"/>
      <c r="E25" s="533"/>
      <c r="F25" s="534"/>
      <c r="G25" s="530"/>
      <c r="H25" s="160" t="s">
        <v>6</v>
      </c>
      <c r="I25" s="160" t="s">
        <v>17</v>
      </c>
      <c r="J25" s="160" t="s">
        <v>6</v>
      </c>
      <c r="K25" s="160" t="s">
        <v>39</v>
      </c>
      <c r="L25" s="530"/>
    </row>
    <row r="26" spans="1:29">
      <c r="B26" s="531" t="s">
        <v>18</v>
      </c>
      <c r="C26" s="531"/>
      <c r="D26" s="531"/>
      <c r="E26" s="17"/>
      <c r="F26" s="17"/>
      <c r="G26" s="17"/>
      <c r="H26" s="17"/>
      <c r="I26" s="17"/>
      <c r="J26" s="17"/>
      <c r="K26" s="17"/>
      <c r="L26" s="17"/>
    </row>
    <row r="27" spans="1:29">
      <c r="B27" s="532" t="s">
        <v>19</v>
      </c>
      <c r="C27" s="532"/>
      <c r="D27" s="532"/>
      <c r="E27" s="18"/>
      <c r="F27" s="18"/>
      <c r="G27" s="18"/>
      <c r="H27" s="18"/>
      <c r="I27" s="18"/>
      <c r="J27" s="18"/>
      <c r="K27" s="18"/>
      <c r="L27" s="18"/>
      <c r="M27" s="12"/>
    </row>
    <row r="28" spans="1:29">
      <c r="B28" s="532" t="s">
        <v>20</v>
      </c>
      <c r="C28" s="532"/>
      <c r="D28" s="532"/>
      <c r="E28" s="18"/>
      <c r="F28" s="18"/>
      <c r="G28" s="18"/>
      <c r="H28" s="18"/>
      <c r="I28" s="18"/>
      <c r="J28" s="18"/>
      <c r="K28" s="18"/>
      <c r="L28" s="18"/>
    </row>
    <row r="29" spans="1:29">
      <c r="B29" s="532" t="s">
        <v>21</v>
      </c>
      <c r="C29" s="532"/>
      <c r="D29" s="532"/>
      <c r="E29" s="18"/>
      <c r="F29" s="18"/>
      <c r="G29" s="19"/>
      <c r="H29" s="18"/>
      <c r="I29" s="18"/>
      <c r="J29" s="19"/>
      <c r="K29" s="19"/>
      <c r="L29" s="18"/>
    </row>
    <row r="30" spans="1:29">
      <c r="B30" s="532" t="s">
        <v>22</v>
      </c>
      <c r="C30" s="532"/>
      <c r="D30" s="532"/>
      <c r="E30" s="18"/>
      <c r="F30" s="18"/>
      <c r="G30" s="18"/>
      <c r="H30" s="18"/>
      <c r="I30" s="18"/>
      <c r="J30" s="18"/>
      <c r="K30" s="18"/>
      <c r="L30" s="18"/>
    </row>
    <row r="31" spans="1:29">
      <c r="B31" s="532" t="s">
        <v>23</v>
      </c>
      <c r="C31" s="532"/>
      <c r="D31" s="532"/>
      <c r="E31" s="18"/>
      <c r="F31" s="18"/>
      <c r="G31" s="18"/>
      <c r="H31" s="18"/>
      <c r="I31" s="18"/>
      <c r="J31" s="18"/>
      <c r="K31" s="18"/>
      <c r="L31" s="18"/>
    </row>
    <row r="32" spans="1:29">
      <c r="B32" s="532" t="s">
        <v>24</v>
      </c>
      <c r="C32" s="532"/>
      <c r="D32" s="532"/>
      <c r="E32" s="18"/>
      <c r="F32" s="18"/>
      <c r="G32" s="18"/>
      <c r="H32" s="18"/>
      <c r="I32" s="18"/>
      <c r="J32" s="18"/>
      <c r="K32" s="18"/>
      <c r="L32" s="18"/>
    </row>
    <row r="33" spans="2:12">
      <c r="B33" s="532" t="s">
        <v>25</v>
      </c>
      <c r="C33" s="532"/>
      <c r="D33" s="532"/>
      <c r="E33" s="18"/>
      <c r="F33" s="18"/>
      <c r="G33" s="18"/>
      <c r="H33" s="18"/>
      <c r="I33" s="18"/>
      <c r="J33" s="18"/>
      <c r="K33" s="18"/>
      <c r="L33" s="18"/>
    </row>
    <row r="34" spans="2:12" ht="18" customHeight="1">
      <c r="B34" s="532" t="s">
        <v>26</v>
      </c>
      <c r="C34" s="532"/>
      <c r="D34" s="532"/>
      <c r="E34" s="18"/>
      <c r="F34" s="18"/>
      <c r="G34" s="18"/>
      <c r="H34" s="18"/>
      <c r="I34" s="18"/>
      <c r="J34" s="18"/>
      <c r="K34" s="18"/>
      <c r="L34" s="18"/>
    </row>
    <row r="35" spans="2:12">
      <c r="B35" s="532" t="s">
        <v>27</v>
      </c>
      <c r="C35" s="532"/>
      <c r="D35" s="532"/>
      <c r="E35" s="18"/>
      <c r="F35" s="18"/>
      <c r="G35" s="18"/>
      <c r="H35" s="18"/>
      <c r="I35" s="18"/>
      <c r="J35" s="18"/>
      <c r="K35" s="18"/>
      <c r="L35" s="18"/>
    </row>
    <row r="36" spans="2:12">
      <c r="B36" s="532" t="s">
        <v>28</v>
      </c>
      <c r="C36" s="532"/>
      <c r="D36" s="532"/>
      <c r="E36" s="18"/>
      <c r="F36" s="18"/>
      <c r="G36" s="18"/>
      <c r="H36" s="18"/>
      <c r="I36" s="18"/>
      <c r="J36" s="18"/>
      <c r="K36" s="18"/>
      <c r="L36" s="18"/>
    </row>
    <row r="37" spans="2:12">
      <c r="B37" s="532" t="s">
        <v>29</v>
      </c>
      <c r="C37" s="532"/>
      <c r="D37" s="532"/>
      <c r="E37" s="18"/>
      <c r="F37" s="18"/>
      <c r="G37" s="18"/>
      <c r="H37" s="18"/>
      <c r="I37" s="18"/>
      <c r="J37" s="18"/>
      <c r="K37" s="18"/>
      <c r="L37" s="18"/>
    </row>
    <row r="38" spans="2:12">
      <c r="B38" s="539" t="s">
        <v>30</v>
      </c>
      <c r="C38" s="539"/>
      <c r="D38" s="539"/>
      <c r="E38" s="20">
        <f>SUM(E26:E37)</f>
        <v>0</v>
      </c>
      <c r="F38" s="20">
        <f t="shared" ref="F38:K38" si="1">SUM(F26:F37)</f>
        <v>0</v>
      </c>
      <c r="G38" s="20">
        <f t="shared" si="1"/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  <c r="K38" s="20">
        <f t="shared" si="1"/>
        <v>0</v>
      </c>
      <c r="L38" s="21" t="s">
        <v>31</v>
      </c>
    </row>
    <row r="40" spans="2:12">
      <c r="B40" s="537"/>
      <c r="C40" s="537"/>
      <c r="D40" s="537"/>
      <c r="E40" s="537"/>
      <c r="F40" s="537"/>
      <c r="G40" s="537"/>
      <c r="H40" s="1"/>
      <c r="I40" s="1"/>
    </row>
    <row r="41" spans="2:12">
      <c r="B41" s="537"/>
      <c r="C41" s="537"/>
      <c r="D41" s="537"/>
      <c r="E41" s="537"/>
      <c r="F41" s="537"/>
      <c r="G41" s="537"/>
      <c r="H41" s="1"/>
      <c r="I41" s="1"/>
    </row>
    <row r="42" spans="2:12" ht="36" customHeight="1">
      <c r="B42" s="22"/>
      <c r="C42" s="22"/>
      <c r="D42" s="22"/>
      <c r="E42" s="22"/>
      <c r="F42" s="22"/>
      <c r="G42" s="22"/>
      <c r="H42" s="22"/>
      <c r="I42" s="22"/>
    </row>
    <row r="43" spans="2:12" ht="15" customHeight="1">
      <c r="B43" s="495" t="s">
        <v>36</v>
      </c>
      <c r="C43" s="495"/>
      <c r="D43" s="495"/>
      <c r="E43" s="495"/>
      <c r="F43" s="495"/>
      <c r="G43" s="495"/>
      <c r="H43" s="23"/>
      <c r="I43" s="23"/>
    </row>
    <row r="44" spans="2:12">
      <c r="B44" s="495" t="s">
        <v>41</v>
      </c>
      <c r="C44" s="495"/>
      <c r="D44" s="495"/>
      <c r="E44" s="495"/>
      <c r="F44" s="495"/>
      <c r="G44" s="495"/>
      <c r="H44" s="23"/>
      <c r="I44" s="23"/>
    </row>
    <row r="45" spans="2:12">
      <c r="B45" s="495"/>
      <c r="C45" s="495"/>
      <c r="D45" s="495"/>
      <c r="E45" s="495"/>
      <c r="F45" s="495"/>
      <c r="G45" s="495"/>
      <c r="H45" s="495"/>
      <c r="I45" s="495"/>
    </row>
  </sheetData>
  <mergeCells count="44">
    <mergeCell ref="B41:G41"/>
    <mergeCell ref="B21:F21"/>
    <mergeCell ref="B34:D34"/>
    <mergeCell ref="B36:D36"/>
    <mergeCell ref="B37:D37"/>
    <mergeCell ref="B38:D38"/>
    <mergeCell ref="B40:G40"/>
    <mergeCell ref="B35:D35"/>
    <mergeCell ref="B30:D30"/>
    <mergeCell ref="B31:D31"/>
    <mergeCell ref="B32:D32"/>
    <mergeCell ref="B33:D33"/>
    <mergeCell ref="L24:L25"/>
    <mergeCell ref="B26:D26"/>
    <mergeCell ref="B27:D27"/>
    <mergeCell ref="B28:D28"/>
    <mergeCell ref="B29:D29"/>
    <mergeCell ref="B24:D25"/>
    <mergeCell ref="E24:E25"/>
    <mergeCell ref="F24:F25"/>
    <mergeCell ref="G24:G25"/>
    <mergeCell ref="H24:I24"/>
    <mergeCell ref="J24:K24"/>
    <mergeCell ref="B14:F14"/>
    <mergeCell ref="B19:F19"/>
    <mergeCell ref="B17:F17"/>
    <mergeCell ref="B18:F18"/>
    <mergeCell ref="B20:F20"/>
    <mergeCell ref="B43:G43"/>
    <mergeCell ref="B44:G44"/>
    <mergeCell ref="B45:I45"/>
    <mergeCell ref="B3:C3"/>
    <mergeCell ref="D3:I3"/>
    <mergeCell ref="B4:C4"/>
    <mergeCell ref="D4:I4"/>
    <mergeCell ref="B6:D6"/>
    <mergeCell ref="E6:I6"/>
    <mergeCell ref="B22:F22"/>
    <mergeCell ref="B8:D8"/>
    <mergeCell ref="E8:I8"/>
    <mergeCell ref="B12:F12"/>
    <mergeCell ref="B13:F13"/>
    <mergeCell ref="B15:F15"/>
    <mergeCell ref="B16:F16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zoomScaleNormal="100" zoomScaleSheetLayoutView="80" workbookViewId="0">
      <selection activeCell="F14" sqref="F14"/>
    </sheetView>
  </sheetViews>
  <sheetFormatPr defaultRowHeight="15"/>
  <cols>
    <col min="1" max="1" width="9.125" style="51"/>
    <col min="2" max="2" width="56.125" style="51" customWidth="1"/>
    <col min="3" max="3" width="14.25" style="51" customWidth="1"/>
    <col min="4" max="4" width="15.625" style="51" customWidth="1"/>
    <col min="5" max="5" width="16.875" style="51" customWidth="1"/>
    <col min="6" max="6" width="17.875" style="51" customWidth="1"/>
    <col min="7" max="8" width="15.625" style="51" customWidth="1"/>
    <col min="9" max="9" width="17.125" style="51" customWidth="1"/>
    <col min="10" max="10" width="8.125" style="51" customWidth="1"/>
    <col min="11" max="13" width="14" style="51" customWidth="1"/>
    <col min="14" max="254" width="9.125" style="51"/>
    <col min="255" max="255" width="56.125" style="51" customWidth="1"/>
    <col min="256" max="257" width="17.75" style="51" customWidth="1"/>
    <col min="258" max="263" width="16.875" style="51" customWidth="1"/>
    <col min="264" max="269" width="14" style="51" customWidth="1"/>
    <col min="270" max="510" width="9.125" style="51"/>
    <col min="511" max="511" width="56.125" style="51" customWidth="1"/>
    <col min="512" max="513" width="17.75" style="51" customWidth="1"/>
    <col min="514" max="519" width="16.875" style="51" customWidth="1"/>
    <col min="520" max="525" width="14" style="51" customWidth="1"/>
    <col min="526" max="766" width="9.125" style="51"/>
    <col min="767" max="767" width="56.125" style="51" customWidth="1"/>
    <col min="768" max="769" width="17.75" style="51" customWidth="1"/>
    <col min="770" max="775" width="16.875" style="51" customWidth="1"/>
    <col min="776" max="781" width="14" style="51" customWidth="1"/>
    <col min="782" max="1022" width="9.125" style="51"/>
    <col min="1023" max="1023" width="56.125" style="51" customWidth="1"/>
    <col min="1024" max="1025" width="17.75" style="51" customWidth="1"/>
    <col min="1026" max="1031" width="16.875" style="51" customWidth="1"/>
    <col min="1032" max="1037" width="14" style="51" customWidth="1"/>
    <col min="1038" max="1278" width="9.125" style="51"/>
    <col min="1279" max="1279" width="56.125" style="51" customWidth="1"/>
    <col min="1280" max="1281" width="17.75" style="51" customWidth="1"/>
    <col min="1282" max="1287" width="16.875" style="51" customWidth="1"/>
    <col min="1288" max="1293" width="14" style="51" customWidth="1"/>
    <col min="1294" max="1534" width="9.125" style="51"/>
    <col min="1535" max="1535" width="56.125" style="51" customWidth="1"/>
    <col min="1536" max="1537" width="17.75" style="51" customWidth="1"/>
    <col min="1538" max="1543" width="16.875" style="51" customWidth="1"/>
    <col min="1544" max="1549" width="14" style="51" customWidth="1"/>
    <col min="1550" max="1790" width="9.125" style="51"/>
    <col min="1791" max="1791" width="56.125" style="51" customWidth="1"/>
    <col min="1792" max="1793" width="17.75" style="51" customWidth="1"/>
    <col min="1794" max="1799" width="16.875" style="51" customWidth="1"/>
    <col min="1800" max="1805" width="14" style="51" customWidth="1"/>
    <col min="1806" max="2046" width="9.125" style="51"/>
    <col min="2047" max="2047" width="56.125" style="51" customWidth="1"/>
    <col min="2048" max="2049" width="17.75" style="51" customWidth="1"/>
    <col min="2050" max="2055" width="16.875" style="51" customWidth="1"/>
    <col min="2056" max="2061" width="14" style="51" customWidth="1"/>
    <col min="2062" max="2302" width="9.125" style="51"/>
    <col min="2303" max="2303" width="56.125" style="51" customWidth="1"/>
    <col min="2304" max="2305" width="17.75" style="51" customWidth="1"/>
    <col min="2306" max="2311" width="16.875" style="51" customWidth="1"/>
    <col min="2312" max="2317" width="14" style="51" customWidth="1"/>
    <col min="2318" max="2558" width="9.125" style="51"/>
    <col min="2559" max="2559" width="56.125" style="51" customWidth="1"/>
    <col min="2560" max="2561" width="17.75" style="51" customWidth="1"/>
    <col min="2562" max="2567" width="16.875" style="51" customWidth="1"/>
    <col min="2568" max="2573" width="14" style="51" customWidth="1"/>
    <col min="2574" max="2814" width="9.125" style="51"/>
    <col min="2815" max="2815" width="56.125" style="51" customWidth="1"/>
    <col min="2816" max="2817" width="17.75" style="51" customWidth="1"/>
    <col min="2818" max="2823" width="16.875" style="51" customWidth="1"/>
    <col min="2824" max="2829" width="14" style="51" customWidth="1"/>
    <col min="2830" max="3070" width="9.125" style="51"/>
    <col min="3071" max="3071" width="56.125" style="51" customWidth="1"/>
    <col min="3072" max="3073" width="17.75" style="51" customWidth="1"/>
    <col min="3074" max="3079" width="16.875" style="51" customWidth="1"/>
    <col min="3080" max="3085" width="14" style="51" customWidth="1"/>
    <col min="3086" max="3326" width="9.125" style="51"/>
    <col min="3327" max="3327" width="56.125" style="51" customWidth="1"/>
    <col min="3328" max="3329" width="17.75" style="51" customWidth="1"/>
    <col min="3330" max="3335" width="16.875" style="51" customWidth="1"/>
    <col min="3336" max="3341" width="14" style="51" customWidth="1"/>
    <col min="3342" max="3582" width="9.125" style="51"/>
    <col min="3583" max="3583" width="56.125" style="51" customWidth="1"/>
    <col min="3584" max="3585" width="17.75" style="51" customWidth="1"/>
    <col min="3586" max="3591" width="16.875" style="51" customWidth="1"/>
    <col min="3592" max="3597" width="14" style="51" customWidth="1"/>
    <col min="3598" max="3838" width="9.125" style="51"/>
    <col min="3839" max="3839" width="56.125" style="51" customWidth="1"/>
    <col min="3840" max="3841" width="17.75" style="51" customWidth="1"/>
    <col min="3842" max="3847" width="16.875" style="51" customWidth="1"/>
    <col min="3848" max="3853" width="14" style="51" customWidth="1"/>
    <col min="3854" max="4094" width="9.125" style="51"/>
    <col min="4095" max="4095" width="56.125" style="51" customWidth="1"/>
    <col min="4096" max="4097" width="17.75" style="51" customWidth="1"/>
    <col min="4098" max="4103" width="16.875" style="51" customWidth="1"/>
    <col min="4104" max="4109" width="14" style="51" customWidth="1"/>
    <col min="4110" max="4350" width="9.125" style="51"/>
    <col min="4351" max="4351" width="56.125" style="51" customWidth="1"/>
    <col min="4352" max="4353" width="17.75" style="51" customWidth="1"/>
    <col min="4354" max="4359" width="16.875" style="51" customWidth="1"/>
    <col min="4360" max="4365" width="14" style="51" customWidth="1"/>
    <col min="4366" max="4606" width="9.125" style="51"/>
    <col min="4607" max="4607" width="56.125" style="51" customWidth="1"/>
    <col min="4608" max="4609" width="17.75" style="51" customWidth="1"/>
    <col min="4610" max="4615" width="16.875" style="51" customWidth="1"/>
    <col min="4616" max="4621" width="14" style="51" customWidth="1"/>
    <col min="4622" max="4862" width="9.125" style="51"/>
    <col min="4863" max="4863" width="56.125" style="51" customWidth="1"/>
    <col min="4864" max="4865" width="17.75" style="51" customWidth="1"/>
    <col min="4866" max="4871" width="16.875" style="51" customWidth="1"/>
    <col min="4872" max="4877" width="14" style="51" customWidth="1"/>
    <col min="4878" max="5118" width="9.125" style="51"/>
    <col min="5119" max="5119" width="56.125" style="51" customWidth="1"/>
    <col min="5120" max="5121" width="17.75" style="51" customWidth="1"/>
    <col min="5122" max="5127" width="16.875" style="51" customWidth="1"/>
    <col min="5128" max="5133" width="14" style="51" customWidth="1"/>
    <col min="5134" max="5374" width="9.125" style="51"/>
    <col min="5375" max="5375" width="56.125" style="51" customWidth="1"/>
    <col min="5376" max="5377" width="17.75" style="51" customWidth="1"/>
    <col min="5378" max="5383" width="16.875" style="51" customWidth="1"/>
    <col min="5384" max="5389" width="14" style="51" customWidth="1"/>
    <col min="5390" max="5630" width="9.125" style="51"/>
    <col min="5631" max="5631" width="56.125" style="51" customWidth="1"/>
    <col min="5632" max="5633" width="17.75" style="51" customWidth="1"/>
    <col min="5634" max="5639" width="16.875" style="51" customWidth="1"/>
    <col min="5640" max="5645" width="14" style="51" customWidth="1"/>
    <col min="5646" max="5886" width="9.125" style="51"/>
    <col min="5887" max="5887" width="56.125" style="51" customWidth="1"/>
    <col min="5888" max="5889" width="17.75" style="51" customWidth="1"/>
    <col min="5890" max="5895" width="16.875" style="51" customWidth="1"/>
    <col min="5896" max="5901" width="14" style="51" customWidth="1"/>
    <col min="5902" max="6142" width="9.125" style="51"/>
    <col min="6143" max="6143" width="56.125" style="51" customWidth="1"/>
    <col min="6144" max="6145" width="17.75" style="51" customWidth="1"/>
    <col min="6146" max="6151" width="16.875" style="51" customWidth="1"/>
    <col min="6152" max="6157" width="14" style="51" customWidth="1"/>
    <col min="6158" max="6398" width="9.125" style="51"/>
    <col min="6399" max="6399" width="56.125" style="51" customWidth="1"/>
    <col min="6400" max="6401" width="17.75" style="51" customWidth="1"/>
    <col min="6402" max="6407" width="16.875" style="51" customWidth="1"/>
    <col min="6408" max="6413" width="14" style="51" customWidth="1"/>
    <col min="6414" max="6654" width="9.125" style="51"/>
    <col min="6655" max="6655" width="56.125" style="51" customWidth="1"/>
    <col min="6656" max="6657" width="17.75" style="51" customWidth="1"/>
    <col min="6658" max="6663" width="16.875" style="51" customWidth="1"/>
    <col min="6664" max="6669" width="14" style="51" customWidth="1"/>
    <col min="6670" max="6910" width="9.125" style="51"/>
    <col min="6911" max="6911" width="56.125" style="51" customWidth="1"/>
    <col min="6912" max="6913" width="17.75" style="51" customWidth="1"/>
    <col min="6914" max="6919" width="16.875" style="51" customWidth="1"/>
    <col min="6920" max="6925" width="14" style="51" customWidth="1"/>
    <col min="6926" max="7166" width="9.125" style="51"/>
    <col min="7167" max="7167" width="56.125" style="51" customWidth="1"/>
    <col min="7168" max="7169" width="17.75" style="51" customWidth="1"/>
    <col min="7170" max="7175" width="16.875" style="51" customWidth="1"/>
    <col min="7176" max="7181" width="14" style="51" customWidth="1"/>
    <col min="7182" max="7422" width="9.125" style="51"/>
    <col min="7423" max="7423" width="56.125" style="51" customWidth="1"/>
    <col min="7424" max="7425" width="17.75" style="51" customWidth="1"/>
    <col min="7426" max="7431" width="16.875" style="51" customWidth="1"/>
    <col min="7432" max="7437" width="14" style="51" customWidth="1"/>
    <col min="7438" max="7678" width="9.125" style="51"/>
    <col min="7679" max="7679" width="56.125" style="51" customWidth="1"/>
    <col min="7680" max="7681" width="17.75" style="51" customWidth="1"/>
    <col min="7682" max="7687" width="16.875" style="51" customWidth="1"/>
    <col min="7688" max="7693" width="14" style="51" customWidth="1"/>
    <col min="7694" max="7934" width="9.125" style="51"/>
    <col min="7935" max="7935" width="56.125" style="51" customWidth="1"/>
    <col min="7936" max="7937" width="17.75" style="51" customWidth="1"/>
    <col min="7938" max="7943" width="16.875" style="51" customWidth="1"/>
    <col min="7944" max="7949" width="14" style="51" customWidth="1"/>
    <col min="7950" max="8190" width="9.125" style="51"/>
    <col min="8191" max="8191" width="56.125" style="51" customWidth="1"/>
    <col min="8192" max="8193" width="17.75" style="51" customWidth="1"/>
    <col min="8194" max="8199" width="16.875" style="51" customWidth="1"/>
    <col min="8200" max="8205" width="14" style="51" customWidth="1"/>
    <col min="8206" max="8446" width="9.125" style="51"/>
    <col min="8447" max="8447" width="56.125" style="51" customWidth="1"/>
    <col min="8448" max="8449" width="17.75" style="51" customWidth="1"/>
    <col min="8450" max="8455" width="16.875" style="51" customWidth="1"/>
    <col min="8456" max="8461" width="14" style="51" customWidth="1"/>
    <col min="8462" max="8702" width="9.125" style="51"/>
    <col min="8703" max="8703" width="56.125" style="51" customWidth="1"/>
    <col min="8704" max="8705" width="17.75" style="51" customWidth="1"/>
    <col min="8706" max="8711" width="16.875" style="51" customWidth="1"/>
    <col min="8712" max="8717" width="14" style="51" customWidth="1"/>
    <col min="8718" max="8958" width="9.125" style="51"/>
    <col min="8959" max="8959" width="56.125" style="51" customWidth="1"/>
    <col min="8960" max="8961" width="17.75" style="51" customWidth="1"/>
    <col min="8962" max="8967" width="16.875" style="51" customWidth="1"/>
    <col min="8968" max="8973" width="14" style="51" customWidth="1"/>
    <col min="8974" max="9214" width="9.125" style="51"/>
    <col min="9215" max="9215" width="56.125" style="51" customWidth="1"/>
    <col min="9216" max="9217" width="17.75" style="51" customWidth="1"/>
    <col min="9218" max="9223" width="16.875" style="51" customWidth="1"/>
    <col min="9224" max="9229" width="14" style="51" customWidth="1"/>
    <col min="9230" max="9470" width="9.125" style="51"/>
    <col min="9471" max="9471" width="56.125" style="51" customWidth="1"/>
    <col min="9472" max="9473" width="17.75" style="51" customWidth="1"/>
    <col min="9474" max="9479" width="16.875" style="51" customWidth="1"/>
    <col min="9480" max="9485" width="14" style="51" customWidth="1"/>
    <col min="9486" max="9726" width="9.125" style="51"/>
    <col min="9727" max="9727" width="56.125" style="51" customWidth="1"/>
    <col min="9728" max="9729" width="17.75" style="51" customWidth="1"/>
    <col min="9730" max="9735" width="16.875" style="51" customWidth="1"/>
    <col min="9736" max="9741" width="14" style="51" customWidth="1"/>
    <col min="9742" max="9982" width="9.125" style="51"/>
    <col min="9983" max="9983" width="56.125" style="51" customWidth="1"/>
    <col min="9984" max="9985" width="17.75" style="51" customWidth="1"/>
    <col min="9986" max="9991" width="16.875" style="51" customWidth="1"/>
    <col min="9992" max="9997" width="14" style="51" customWidth="1"/>
    <col min="9998" max="10238" width="9.125" style="51"/>
    <col min="10239" max="10239" width="56.125" style="51" customWidth="1"/>
    <col min="10240" max="10241" width="17.75" style="51" customWidth="1"/>
    <col min="10242" max="10247" width="16.875" style="51" customWidth="1"/>
    <col min="10248" max="10253" width="14" style="51" customWidth="1"/>
    <col min="10254" max="10494" width="9.125" style="51"/>
    <col min="10495" max="10495" width="56.125" style="51" customWidth="1"/>
    <col min="10496" max="10497" width="17.75" style="51" customWidth="1"/>
    <col min="10498" max="10503" width="16.875" style="51" customWidth="1"/>
    <col min="10504" max="10509" width="14" style="51" customWidth="1"/>
    <col min="10510" max="10750" width="9.125" style="51"/>
    <col min="10751" max="10751" width="56.125" style="51" customWidth="1"/>
    <col min="10752" max="10753" width="17.75" style="51" customWidth="1"/>
    <col min="10754" max="10759" width="16.875" style="51" customWidth="1"/>
    <col min="10760" max="10765" width="14" style="51" customWidth="1"/>
    <col min="10766" max="11006" width="9.125" style="51"/>
    <col min="11007" max="11007" width="56.125" style="51" customWidth="1"/>
    <col min="11008" max="11009" width="17.75" style="51" customWidth="1"/>
    <col min="11010" max="11015" width="16.875" style="51" customWidth="1"/>
    <col min="11016" max="11021" width="14" style="51" customWidth="1"/>
    <col min="11022" max="11262" width="9.125" style="51"/>
    <col min="11263" max="11263" width="56.125" style="51" customWidth="1"/>
    <col min="11264" max="11265" width="17.75" style="51" customWidth="1"/>
    <col min="11266" max="11271" width="16.875" style="51" customWidth="1"/>
    <col min="11272" max="11277" width="14" style="51" customWidth="1"/>
    <col min="11278" max="11518" width="9.125" style="51"/>
    <col min="11519" max="11519" width="56.125" style="51" customWidth="1"/>
    <col min="11520" max="11521" width="17.75" style="51" customWidth="1"/>
    <col min="11522" max="11527" width="16.875" style="51" customWidth="1"/>
    <col min="11528" max="11533" width="14" style="51" customWidth="1"/>
    <col min="11534" max="11774" width="9.125" style="51"/>
    <col min="11775" max="11775" width="56.125" style="51" customWidth="1"/>
    <col min="11776" max="11777" width="17.75" style="51" customWidth="1"/>
    <col min="11778" max="11783" width="16.875" style="51" customWidth="1"/>
    <col min="11784" max="11789" width="14" style="51" customWidth="1"/>
    <col min="11790" max="12030" width="9.125" style="51"/>
    <col min="12031" max="12031" width="56.125" style="51" customWidth="1"/>
    <col min="12032" max="12033" width="17.75" style="51" customWidth="1"/>
    <col min="12034" max="12039" width="16.875" style="51" customWidth="1"/>
    <col min="12040" max="12045" width="14" style="51" customWidth="1"/>
    <col min="12046" max="12286" width="9.125" style="51"/>
    <col min="12287" max="12287" width="56.125" style="51" customWidth="1"/>
    <col min="12288" max="12289" width="17.75" style="51" customWidth="1"/>
    <col min="12290" max="12295" width="16.875" style="51" customWidth="1"/>
    <col min="12296" max="12301" width="14" style="51" customWidth="1"/>
    <col min="12302" max="12542" width="9.125" style="51"/>
    <col min="12543" max="12543" width="56.125" style="51" customWidth="1"/>
    <col min="12544" max="12545" width="17.75" style="51" customWidth="1"/>
    <col min="12546" max="12551" width="16.875" style="51" customWidth="1"/>
    <col min="12552" max="12557" width="14" style="51" customWidth="1"/>
    <col min="12558" max="12798" width="9.125" style="51"/>
    <col min="12799" max="12799" width="56.125" style="51" customWidth="1"/>
    <col min="12800" max="12801" width="17.75" style="51" customWidth="1"/>
    <col min="12802" max="12807" width="16.875" style="51" customWidth="1"/>
    <col min="12808" max="12813" width="14" style="51" customWidth="1"/>
    <col min="12814" max="13054" width="9.125" style="51"/>
    <col min="13055" max="13055" width="56.125" style="51" customWidth="1"/>
    <col min="13056" max="13057" width="17.75" style="51" customWidth="1"/>
    <col min="13058" max="13063" width="16.875" style="51" customWidth="1"/>
    <col min="13064" max="13069" width="14" style="51" customWidth="1"/>
    <col min="13070" max="13310" width="9.125" style="51"/>
    <col min="13311" max="13311" width="56.125" style="51" customWidth="1"/>
    <col min="13312" max="13313" width="17.75" style="51" customWidth="1"/>
    <col min="13314" max="13319" width="16.875" style="51" customWidth="1"/>
    <col min="13320" max="13325" width="14" style="51" customWidth="1"/>
    <col min="13326" max="13566" width="9.125" style="51"/>
    <col min="13567" max="13567" width="56.125" style="51" customWidth="1"/>
    <col min="13568" max="13569" width="17.75" style="51" customWidth="1"/>
    <col min="13570" max="13575" width="16.875" style="51" customWidth="1"/>
    <col min="13576" max="13581" width="14" style="51" customWidth="1"/>
    <col min="13582" max="13822" width="9.125" style="51"/>
    <col min="13823" max="13823" width="56.125" style="51" customWidth="1"/>
    <col min="13824" max="13825" width="17.75" style="51" customWidth="1"/>
    <col min="13826" max="13831" width="16.875" style="51" customWidth="1"/>
    <col min="13832" max="13837" width="14" style="51" customWidth="1"/>
    <col min="13838" max="14078" width="9.125" style="51"/>
    <col min="14079" max="14079" width="56.125" style="51" customWidth="1"/>
    <col min="14080" max="14081" width="17.75" style="51" customWidth="1"/>
    <col min="14082" max="14087" width="16.875" style="51" customWidth="1"/>
    <col min="14088" max="14093" width="14" style="51" customWidth="1"/>
    <col min="14094" max="14334" width="9.125" style="51"/>
    <col min="14335" max="14335" width="56.125" style="51" customWidth="1"/>
    <col min="14336" max="14337" width="17.75" style="51" customWidth="1"/>
    <col min="14338" max="14343" width="16.875" style="51" customWidth="1"/>
    <col min="14344" max="14349" width="14" style="51" customWidth="1"/>
    <col min="14350" max="14590" width="9.125" style="51"/>
    <col min="14591" max="14591" width="56.125" style="51" customWidth="1"/>
    <col min="14592" max="14593" width="17.75" style="51" customWidth="1"/>
    <col min="14594" max="14599" width="16.875" style="51" customWidth="1"/>
    <col min="14600" max="14605" width="14" style="51" customWidth="1"/>
    <col min="14606" max="14846" width="9.125" style="51"/>
    <col min="14847" max="14847" width="56.125" style="51" customWidth="1"/>
    <col min="14848" max="14849" width="17.75" style="51" customWidth="1"/>
    <col min="14850" max="14855" width="16.875" style="51" customWidth="1"/>
    <col min="14856" max="14861" width="14" style="51" customWidth="1"/>
    <col min="14862" max="15102" width="9.125" style="51"/>
    <col min="15103" max="15103" width="56.125" style="51" customWidth="1"/>
    <col min="15104" max="15105" width="17.75" style="51" customWidth="1"/>
    <col min="15106" max="15111" width="16.875" style="51" customWidth="1"/>
    <col min="15112" max="15117" width="14" style="51" customWidth="1"/>
    <col min="15118" max="15358" width="9.125" style="51"/>
    <col min="15359" max="15359" width="56.125" style="51" customWidth="1"/>
    <col min="15360" max="15361" width="17.75" style="51" customWidth="1"/>
    <col min="15362" max="15367" width="16.875" style="51" customWidth="1"/>
    <col min="15368" max="15373" width="14" style="51" customWidth="1"/>
    <col min="15374" max="15614" width="9.125" style="51"/>
    <col min="15615" max="15615" width="56.125" style="51" customWidth="1"/>
    <col min="15616" max="15617" width="17.75" style="51" customWidth="1"/>
    <col min="15618" max="15623" width="16.875" style="51" customWidth="1"/>
    <col min="15624" max="15629" width="14" style="51" customWidth="1"/>
    <col min="15630" max="15870" width="9.125" style="51"/>
    <col min="15871" max="15871" width="56.125" style="51" customWidth="1"/>
    <col min="15872" max="15873" width="17.75" style="51" customWidth="1"/>
    <col min="15874" max="15879" width="16.875" style="51" customWidth="1"/>
    <col min="15880" max="15885" width="14" style="51" customWidth="1"/>
    <col min="15886" max="16126" width="9.125" style="51"/>
    <col min="16127" max="16127" width="56.125" style="51" customWidth="1"/>
    <col min="16128" max="16129" width="17.75" style="51" customWidth="1"/>
    <col min="16130" max="16135" width="16.875" style="51" customWidth="1"/>
    <col min="16136" max="16141" width="14" style="51" customWidth="1"/>
    <col min="16142" max="16384" width="9.125" style="51"/>
  </cols>
  <sheetData>
    <row r="1" spans="2:10">
      <c r="E1" s="161"/>
    </row>
    <row r="2" spans="2:10">
      <c r="B2" s="50" t="s">
        <v>294</v>
      </c>
      <c r="C2" s="541" t="s">
        <v>295</v>
      </c>
      <c r="D2" s="541"/>
      <c r="E2" s="541"/>
      <c r="F2" s="541"/>
      <c r="G2" s="541"/>
      <c r="H2" s="541"/>
      <c r="I2" s="541"/>
      <c r="J2" s="541"/>
    </row>
    <row r="3" spans="2:10">
      <c r="B3" s="52" t="s">
        <v>1</v>
      </c>
      <c r="C3" s="540" t="s">
        <v>296</v>
      </c>
      <c r="D3" s="540"/>
      <c r="E3" s="540"/>
      <c r="F3" s="540"/>
      <c r="G3" s="540"/>
      <c r="H3" s="540"/>
      <c r="I3" s="540"/>
    </row>
    <row r="4" spans="2:10">
      <c r="E4" s="53"/>
      <c r="J4" s="51" t="s">
        <v>284</v>
      </c>
    </row>
    <row r="5" spans="2:10" ht="15.75" thickBot="1"/>
    <row r="6" spans="2:10" ht="18.75" thickBot="1">
      <c r="B6" s="549" t="s">
        <v>329</v>
      </c>
      <c r="C6" s="550"/>
      <c r="D6" s="550"/>
      <c r="E6" s="550"/>
      <c r="F6" s="550"/>
      <c r="G6" s="550"/>
      <c r="H6" s="550"/>
      <c r="I6" s="550"/>
    </row>
    <row r="7" spans="2:10" ht="18.75" thickBot="1">
      <c r="B7" s="542" t="s">
        <v>10</v>
      </c>
      <c r="C7" s="551" t="s">
        <v>49</v>
      </c>
      <c r="D7" s="552"/>
      <c r="E7" s="553"/>
      <c r="F7" s="549" t="s">
        <v>298</v>
      </c>
      <c r="G7" s="550"/>
      <c r="H7" s="554"/>
      <c r="I7" s="555" t="s">
        <v>299</v>
      </c>
    </row>
    <row r="8" spans="2:10" ht="15.75" thickBot="1">
      <c r="B8" s="543"/>
      <c r="C8" s="54" t="s">
        <v>300</v>
      </c>
      <c r="D8" s="54" t="s">
        <v>317</v>
      </c>
      <c r="E8" s="54" t="s">
        <v>290</v>
      </c>
      <c r="F8" s="54" t="s">
        <v>300</v>
      </c>
      <c r="G8" s="54" t="s">
        <v>317</v>
      </c>
      <c r="H8" s="54" t="s">
        <v>290</v>
      </c>
      <c r="I8" s="556"/>
    </row>
    <row r="9" spans="2:10" ht="18.75" thickBot="1">
      <c r="B9" s="55" t="s">
        <v>18</v>
      </c>
      <c r="C9" s="56"/>
      <c r="D9" s="162"/>
      <c r="E9" s="163">
        <f t="shared" ref="E9:E20" si="0">C9+D9</f>
        <v>0</v>
      </c>
      <c r="F9" s="55"/>
      <c r="G9" s="56"/>
      <c r="H9" s="56">
        <f t="shared" ref="H9:H20" si="1">F9+G9</f>
        <v>0</v>
      </c>
      <c r="I9" s="56"/>
    </row>
    <row r="10" spans="2:10" ht="18.75" thickBot="1">
      <c r="B10" s="55" t="s">
        <v>19</v>
      </c>
      <c r="C10" s="56"/>
      <c r="D10" s="162"/>
      <c r="E10" s="163">
        <f t="shared" si="0"/>
        <v>0</v>
      </c>
      <c r="F10" s="55"/>
      <c r="G10" s="56"/>
      <c r="H10" s="56">
        <f t="shared" si="1"/>
        <v>0</v>
      </c>
      <c r="I10" s="56"/>
    </row>
    <row r="11" spans="2:10" ht="18.75" thickBot="1">
      <c r="B11" s="55" t="s">
        <v>20</v>
      </c>
      <c r="C11" s="56"/>
      <c r="D11" s="162"/>
      <c r="E11" s="163">
        <f t="shared" si="0"/>
        <v>0</v>
      </c>
      <c r="F11" s="55"/>
      <c r="G11" s="56"/>
      <c r="H11" s="56">
        <f t="shared" si="1"/>
        <v>0</v>
      </c>
      <c r="I11" s="56"/>
    </row>
    <row r="12" spans="2:10" ht="18.75" thickBot="1">
      <c r="B12" s="55" t="s">
        <v>21</v>
      </c>
      <c r="C12" s="56"/>
      <c r="D12" s="162"/>
      <c r="E12" s="163">
        <f t="shared" si="0"/>
        <v>0</v>
      </c>
      <c r="F12" s="55"/>
      <c r="G12" s="56"/>
      <c r="H12" s="56">
        <f t="shared" si="1"/>
        <v>0</v>
      </c>
      <c r="I12" s="56"/>
    </row>
    <row r="13" spans="2:10" ht="18.75" thickBot="1">
      <c r="B13" s="55" t="s">
        <v>22</v>
      </c>
      <c r="C13" s="56"/>
      <c r="D13" s="162"/>
      <c r="E13" s="163">
        <f t="shared" si="0"/>
        <v>0</v>
      </c>
      <c r="F13" s="55"/>
      <c r="G13" s="56"/>
      <c r="H13" s="56">
        <f t="shared" si="1"/>
        <v>0</v>
      </c>
      <c r="I13" s="56"/>
    </row>
    <row r="14" spans="2:10" ht="18.75" thickBot="1">
      <c r="B14" s="55" t="s">
        <v>23</v>
      </c>
      <c r="C14" s="56"/>
      <c r="D14" s="162"/>
      <c r="E14" s="163">
        <f t="shared" si="0"/>
        <v>0</v>
      </c>
      <c r="F14" s="55"/>
      <c r="G14" s="56"/>
      <c r="H14" s="56">
        <f t="shared" si="1"/>
        <v>0</v>
      </c>
      <c r="I14" s="56"/>
    </row>
    <row r="15" spans="2:10" ht="18.75" thickBot="1">
      <c r="B15" s="55" t="s">
        <v>24</v>
      </c>
      <c r="C15" s="56"/>
      <c r="D15" s="162"/>
      <c r="E15" s="163">
        <f t="shared" si="0"/>
        <v>0</v>
      </c>
      <c r="F15" s="55"/>
      <c r="G15" s="56"/>
      <c r="H15" s="56">
        <f t="shared" si="1"/>
        <v>0</v>
      </c>
      <c r="I15" s="56"/>
    </row>
    <row r="16" spans="2:10" ht="18.75" thickBot="1">
      <c r="B16" s="55" t="s">
        <v>25</v>
      </c>
      <c r="C16" s="56"/>
      <c r="D16" s="162"/>
      <c r="E16" s="163">
        <f t="shared" si="0"/>
        <v>0</v>
      </c>
      <c r="F16" s="55"/>
      <c r="G16" s="56"/>
      <c r="H16" s="56">
        <f t="shared" si="1"/>
        <v>0</v>
      </c>
      <c r="I16" s="56"/>
    </row>
    <row r="17" spans="2:9" ht="18.75" thickBot="1">
      <c r="B17" s="55" t="s">
        <v>26</v>
      </c>
      <c r="C17" s="56"/>
      <c r="D17" s="162"/>
      <c r="E17" s="163">
        <f t="shared" si="0"/>
        <v>0</v>
      </c>
      <c r="F17" s="55"/>
      <c r="G17" s="56"/>
      <c r="H17" s="56">
        <f t="shared" si="1"/>
        <v>0</v>
      </c>
      <c r="I17" s="56"/>
    </row>
    <row r="18" spans="2:9" ht="18.75" thickBot="1">
      <c r="B18" s="55" t="s">
        <v>27</v>
      </c>
      <c r="C18" s="56"/>
      <c r="D18" s="162"/>
      <c r="E18" s="163">
        <f t="shared" si="0"/>
        <v>0</v>
      </c>
      <c r="F18" s="55"/>
      <c r="G18" s="56"/>
      <c r="H18" s="56">
        <f t="shared" si="1"/>
        <v>0</v>
      </c>
      <c r="I18" s="56"/>
    </row>
    <row r="19" spans="2:9" ht="18.75" thickBot="1">
      <c r="B19" s="55" t="s">
        <v>28</v>
      </c>
      <c r="C19" s="56"/>
      <c r="D19" s="162"/>
      <c r="E19" s="163">
        <f t="shared" si="0"/>
        <v>0</v>
      </c>
      <c r="F19" s="55"/>
      <c r="G19" s="56"/>
      <c r="H19" s="56">
        <f t="shared" si="1"/>
        <v>0</v>
      </c>
      <c r="I19" s="56"/>
    </row>
    <row r="20" spans="2:9" ht="18.75" thickBot="1">
      <c r="B20" s="55" t="s">
        <v>29</v>
      </c>
      <c r="C20" s="56"/>
      <c r="D20" s="162"/>
      <c r="E20" s="163">
        <f t="shared" si="0"/>
        <v>0</v>
      </c>
      <c r="F20" s="55"/>
      <c r="G20" s="56"/>
      <c r="H20" s="56">
        <f t="shared" si="1"/>
        <v>0</v>
      </c>
      <c r="I20" s="56"/>
    </row>
    <row r="21" spans="2:9" ht="18.75" thickBot="1">
      <c r="B21" s="57" t="s">
        <v>30</v>
      </c>
      <c r="C21" s="58">
        <f>SUM(C9:C20)</f>
        <v>0</v>
      </c>
      <c r="D21" s="58">
        <f t="shared" ref="D21:E21" si="2">SUM(D9:D20)</f>
        <v>0</v>
      </c>
      <c r="E21" s="58">
        <f t="shared" si="2"/>
        <v>0</v>
      </c>
      <c r="F21" s="56">
        <f>SUM(F9:F20)</f>
        <v>0</v>
      </c>
      <c r="G21" s="56">
        <f>SUM(G9:G20)</f>
        <v>0</v>
      </c>
      <c r="H21" s="56">
        <f>SUM(H9:H20)</f>
        <v>0</v>
      </c>
      <c r="I21" s="56">
        <f>SUM(I9:I20)</f>
        <v>0</v>
      </c>
    </row>
    <row r="26" spans="2:9" ht="15.75" thickBot="1"/>
    <row r="27" spans="2:9" ht="15.75" thickBot="1">
      <c r="C27" s="544" t="s">
        <v>297</v>
      </c>
      <c r="D27" s="545"/>
      <c r="E27" s="545"/>
      <c r="F27" s="546"/>
    </row>
    <row r="28" spans="2:9" ht="36" customHeight="1">
      <c r="C28" s="542" t="s">
        <v>10</v>
      </c>
      <c r="D28" s="547" t="s">
        <v>49</v>
      </c>
      <c r="E28" s="547" t="s">
        <v>298</v>
      </c>
      <c r="F28" s="547" t="s">
        <v>299</v>
      </c>
    </row>
    <row r="29" spans="2:9" s="164" customFormat="1" ht="25.5" customHeight="1" thickBot="1">
      <c r="C29" s="543"/>
      <c r="D29" s="548"/>
      <c r="E29" s="548"/>
      <c r="F29" s="548"/>
    </row>
    <row r="30" spans="2:9" ht="18.75" thickBot="1">
      <c r="C30" s="55" t="s">
        <v>18</v>
      </c>
      <c r="D30" s="162"/>
      <c r="E30" s="122"/>
      <c r="F30" s="162"/>
    </row>
    <row r="31" spans="2:9" ht="18.75" thickBot="1">
      <c r="C31" s="55" t="s">
        <v>19</v>
      </c>
      <c r="D31" s="162"/>
      <c r="E31" s="122"/>
      <c r="F31" s="162"/>
    </row>
    <row r="32" spans="2:9" ht="18.75" thickBot="1">
      <c r="C32" s="55" t="s">
        <v>20</v>
      </c>
      <c r="D32" s="162"/>
      <c r="E32" s="122"/>
      <c r="F32" s="162"/>
    </row>
    <row r="33" spans="3:6" ht="18.75" thickBot="1">
      <c r="C33" s="55" t="s">
        <v>21</v>
      </c>
      <c r="D33" s="162"/>
      <c r="E33" s="122"/>
      <c r="F33" s="162"/>
    </row>
    <row r="34" spans="3:6" ht="18.75" thickBot="1">
      <c r="C34" s="55" t="s">
        <v>22</v>
      </c>
      <c r="D34" s="162"/>
      <c r="E34" s="122"/>
      <c r="F34" s="162"/>
    </row>
    <row r="35" spans="3:6" ht="18.75" thickBot="1">
      <c r="C35" s="55" t="s">
        <v>23</v>
      </c>
      <c r="D35" s="162"/>
      <c r="E35" s="122"/>
      <c r="F35" s="162"/>
    </row>
    <row r="36" spans="3:6" ht="18.75" thickBot="1">
      <c r="C36" s="55" t="s">
        <v>24</v>
      </c>
      <c r="D36" s="162"/>
      <c r="E36" s="122"/>
      <c r="F36" s="162"/>
    </row>
    <row r="37" spans="3:6" ht="18.75" thickBot="1">
      <c r="C37" s="55" t="s">
        <v>25</v>
      </c>
      <c r="D37" s="162"/>
      <c r="E37" s="122"/>
      <c r="F37" s="162"/>
    </row>
    <row r="38" spans="3:6" ht="18.75" thickBot="1">
      <c r="C38" s="55" t="s">
        <v>26</v>
      </c>
      <c r="D38" s="162"/>
      <c r="E38" s="122"/>
      <c r="F38" s="162"/>
    </row>
    <row r="39" spans="3:6" ht="18.75" thickBot="1">
      <c r="C39" s="55" t="s">
        <v>27</v>
      </c>
      <c r="D39" s="162"/>
      <c r="E39" s="122"/>
      <c r="F39" s="162"/>
    </row>
    <row r="40" spans="3:6" ht="18.75" thickBot="1">
      <c r="C40" s="55" t="s">
        <v>28</v>
      </c>
      <c r="D40" s="162"/>
      <c r="E40" s="122"/>
      <c r="F40" s="162"/>
    </row>
    <row r="41" spans="3:6" ht="18.75" thickBot="1">
      <c r="C41" s="55" t="s">
        <v>29</v>
      </c>
      <c r="D41" s="162"/>
      <c r="E41" s="122"/>
      <c r="F41" s="162"/>
    </row>
    <row r="42" spans="3:6" ht="36.75" thickBot="1">
      <c r="C42" s="57" t="s">
        <v>30</v>
      </c>
      <c r="D42" s="58">
        <f t="shared" ref="D42" si="3">SUM(D30:D41)</f>
        <v>0</v>
      </c>
      <c r="E42" s="122">
        <f>SUM(E30:E41)</f>
        <v>0</v>
      </c>
      <c r="F42" s="162"/>
    </row>
  </sheetData>
  <mergeCells count="12">
    <mergeCell ref="C3:I3"/>
    <mergeCell ref="C2:J2"/>
    <mergeCell ref="C28:C29"/>
    <mergeCell ref="C27:F27"/>
    <mergeCell ref="D28:D29"/>
    <mergeCell ref="E28:E29"/>
    <mergeCell ref="F28:F29"/>
    <mergeCell ref="B6:I6"/>
    <mergeCell ref="B7:B8"/>
    <mergeCell ref="C7:E7"/>
    <mergeCell ref="F7:H7"/>
    <mergeCell ref="I7:I8"/>
  </mergeCells>
  <pageMargins left="0.25" right="0.25" top="0.75" bottom="0.75" header="0.3" footer="0.3"/>
  <pageSetup paperSize="9" scale="68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დანართი 1</vt:lpstr>
      <vt:lpstr>დანართი 2 ცხრილი-1</vt:lpstr>
      <vt:lpstr>დანართი 2 ცხრილი-2</vt:lpstr>
      <vt:lpstr>დანართი 2 ცხრილი-3</vt:lpstr>
      <vt:lpstr>დანართი 3</vt:lpstr>
      <vt:lpstr>დანართი 4 ცხრილი 1</vt:lpstr>
      <vt:lpstr>დანართი 5</vt:lpstr>
      <vt:lpstr>დანართი 6</vt:lpstr>
      <vt:lpstr>'დანართი 1'!Print_Area</vt:lpstr>
      <vt:lpstr>'დანართი 2 ცხრილი-1'!Print_Area</vt:lpstr>
      <vt:lpstr>'დანართი 2 ცხრილი-3'!Print_Area</vt:lpstr>
      <vt:lpstr>'დანართი 4 ცხრილი 1'!Print_Area</vt:lpstr>
      <vt:lpstr>'დანართი 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2018-04-16T07:12:49Z</dcterms:modified>
</cp:coreProperties>
</file>