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195" tabRatio="805"/>
  </bookViews>
  <sheets>
    <sheet name="Cover" sheetId="25" r:id="rId1"/>
    <sheet name="MoA" sheetId="11" r:id="rId2"/>
    <sheet name="MOHLSA" sheetId="12" r:id="rId3"/>
    <sheet name="Min. Sport and Youth" sheetId="13" r:id="rId4"/>
    <sheet name="Min of Refugees" sheetId="14" r:id="rId5"/>
    <sheet name="Min. of Energy" sheetId="15" r:id="rId6"/>
    <sheet name="Min. of Justice" sheetId="16" r:id="rId7"/>
    <sheet name="Min. of Education" sheetId="17" r:id="rId8"/>
    <sheet name="Min. of Culture" sheetId="19" r:id="rId9"/>
    <sheet name="MRDI" sheetId="22" r:id="rId10"/>
    <sheet name="Min of Environment" sheetId="23" r:id="rId11"/>
    <sheet name="Min of Economy" sheetId="24" r:id="rId12"/>
  </sheets>
  <definedNames>
    <definedName name="_xlnm.Print_Area" localSheetId="4">'Min of Refugees'!$A$1:$K$6</definedName>
    <definedName name="_xlnm.Print_Area" localSheetId="7">'Min. of Education'!$A$1:$J$12</definedName>
    <definedName name="_xlnm.Print_Area" localSheetId="5">'Min. of Energy'!$A$3:$K$6</definedName>
    <definedName name="_xlnm.Print_Area" localSheetId="3">'Min. Sport and Youth'!$A$1:$K$8</definedName>
    <definedName name="_xlnm.Print_Area" localSheetId="1">MoA!$A$1:$N$18</definedName>
    <definedName name="_xlnm.Print_Area" localSheetId="2">MOHLSA!$A$1:$K$8</definedName>
    <definedName name="_xlnm.Print_Titles" localSheetId="7">'Min. of Education'!$4:$5</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7" i="17" l="1"/>
  <c r="F7" i="17"/>
  <c r="E7" i="17"/>
  <c r="G14" i="24" l="1"/>
  <c r="F14" i="24"/>
  <c r="E14" i="24"/>
  <c r="G13" i="24"/>
  <c r="F13" i="24"/>
  <c r="E13" i="24"/>
  <c r="G12" i="24"/>
  <c r="F12" i="24"/>
  <c r="E12" i="24"/>
  <c r="G11" i="24"/>
  <c r="F11" i="24"/>
  <c r="E11" i="24"/>
  <c r="G10" i="24"/>
  <c r="F10" i="24"/>
  <c r="E10" i="24"/>
  <c r="G9" i="24"/>
  <c r="F9" i="24"/>
  <c r="E9" i="24"/>
  <c r="G8" i="24"/>
  <c r="F8" i="24"/>
  <c r="E8" i="24"/>
  <c r="G7" i="24"/>
  <c r="F7" i="24"/>
  <c r="E7" i="24"/>
  <c r="G6" i="24"/>
  <c r="F6" i="24"/>
  <c r="E6" i="24"/>
  <c r="E15" i="24" l="1"/>
  <c r="F15" i="24"/>
  <c r="G15" i="24"/>
  <c r="G12" i="22"/>
  <c r="F12" i="22"/>
  <c r="E12" i="22"/>
  <c r="G5" i="12" l="1"/>
  <c r="G6" i="12"/>
  <c r="G7" i="12"/>
  <c r="G8" i="12"/>
  <c r="G9" i="12"/>
  <c r="G5" i="19"/>
  <c r="G8" i="19" s="1"/>
  <c r="G6" i="19"/>
  <c r="G7" i="19"/>
  <c r="I13" i="23"/>
  <c r="H13" i="23"/>
  <c r="G13" i="23"/>
  <c r="I12" i="23"/>
  <c r="H12" i="23"/>
  <c r="G12" i="23"/>
  <c r="I11" i="23"/>
  <c r="H11" i="23"/>
  <c r="G11" i="23"/>
  <c r="I10" i="23"/>
  <c r="H10" i="23"/>
  <c r="G10" i="23"/>
  <c r="I9" i="23"/>
  <c r="H9" i="23"/>
  <c r="G9" i="23"/>
  <c r="I8" i="23"/>
  <c r="H8" i="23"/>
  <c r="G8" i="23"/>
  <c r="I7" i="23"/>
  <c r="H7" i="23"/>
  <c r="G7" i="23"/>
  <c r="I6" i="23"/>
  <c r="H6" i="23"/>
  <c r="G6" i="23"/>
  <c r="I5" i="23"/>
  <c r="H5" i="23"/>
  <c r="G5" i="23"/>
  <c r="I4" i="23"/>
  <c r="I14" i="23" s="1"/>
  <c r="H4" i="23"/>
  <c r="G4" i="23"/>
  <c r="F11" i="22"/>
  <c r="G11" i="22"/>
  <c r="E11" i="22"/>
  <c r="F10" i="22"/>
  <c r="G10" i="22"/>
  <c r="E10" i="22"/>
  <c r="F9" i="22"/>
  <c r="G9" i="22"/>
  <c r="E9" i="22"/>
  <c r="F8" i="22"/>
  <c r="F13" i="22" s="1"/>
  <c r="G8" i="22"/>
  <c r="E8" i="22"/>
  <c r="F7" i="22"/>
  <c r="G7" i="22"/>
  <c r="G13" i="22" s="1"/>
  <c r="E7" i="22"/>
  <c r="F6" i="22"/>
  <c r="G6" i="22"/>
  <c r="E6" i="22"/>
  <c r="F5" i="22"/>
  <c r="G5" i="22"/>
  <c r="E5" i="22"/>
  <c r="E13" i="22" s="1"/>
  <c r="F5" i="19"/>
  <c r="F8" i="19" s="1"/>
  <c r="F6" i="19"/>
  <c r="F7" i="19"/>
  <c r="E5" i="19"/>
  <c r="E8" i="19" s="1"/>
  <c r="E6" i="19"/>
  <c r="E7" i="19"/>
  <c r="F5" i="12"/>
  <c r="F6" i="12"/>
  <c r="F7" i="12"/>
  <c r="F9" i="12" s="1"/>
  <c r="F8" i="12"/>
  <c r="E5" i="12"/>
  <c r="E6" i="12"/>
  <c r="E7" i="12"/>
  <c r="E8" i="12"/>
  <c r="E9" i="12"/>
  <c r="F12" i="17"/>
  <c r="G12" i="17"/>
  <c r="E12" i="17"/>
  <c r="F11" i="17"/>
  <c r="G11" i="17"/>
  <c r="E11" i="17"/>
  <c r="F10" i="17"/>
  <c r="G10" i="17"/>
  <c r="E10" i="17"/>
  <c r="G9" i="17"/>
  <c r="F9" i="17"/>
  <c r="E9" i="17"/>
  <c r="G8" i="17"/>
  <c r="F8" i="17"/>
  <c r="E8" i="17"/>
  <c r="G6" i="17"/>
  <c r="F6" i="17"/>
  <c r="E6" i="17"/>
  <c r="G8" i="16"/>
  <c r="F8" i="16"/>
  <c r="E8" i="16"/>
  <c r="G7" i="16"/>
  <c r="G9" i="16" s="1"/>
  <c r="F7" i="16"/>
  <c r="E7" i="16"/>
  <c r="F6" i="16"/>
  <c r="E6" i="16"/>
  <c r="F5" i="16"/>
  <c r="E5" i="16"/>
  <c r="F6" i="15"/>
  <c r="F7" i="15" s="1"/>
  <c r="G6" i="15"/>
  <c r="E6" i="15"/>
  <c r="F5" i="15"/>
  <c r="G5" i="15"/>
  <c r="G7" i="15"/>
  <c r="E5" i="15"/>
  <c r="E7" i="15" s="1"/>
  <c r="F6" i="14"/>
  <c r="G6" i="14"/>
  <c r="E6" i="14"/>
  <c r="F5" i="14"/>
  <c r="F7" i="14" s="1"/>
  <c r="G5" i="14"/>
  <c r="G7" i="14" s="1"/>
  <c r="E5" i="14"/>
  <c r="E7" i="14" s="1"/>
  <c r="H8" i="13"/>
  <c r="G8" i="13"/>
  <c r="G9" i="13" s="1"/>
  <c r="F8" i="13"/>
  <c r="H7" i="13"/>
  <c r="G7" i="13"/>
  <c r="F7" i="13"/>
  <c r="H6" i="13"/>
  <c r="G6" i="13"/>
  <c r="F6" i="13"/>
  <c r="H5" i="13"/>
  <c r="H9" i="13" s="1"/>
  <c r="G5" i="13"/>
  <c r="F5" i="13"/>
  <c r="F9" i="13" s="1"/>
  <c r="G18" i="11"/>
  <c r="I18" i="11"/>
  <c r="J10" i="11"/>
  <c r="J11" i="11"/>
  <c r="J12" i="11"/>
  <c r="J13" i="11"/>
  <c r="J14" i="11"/>
  <c r="J16" i="11"/>
  <c r="J17" i="11"/>
  <c r="H10" i="11"/>
  <c r="H11" i="11"/>
  <c r="H12" i="11"/>
  <c r="H13" i="11"/>
  <c r="H14" i="11"/>
  <c r="H16" i="11"/>
  <c r="H17" i="11"/>
  <c r="F17" i="11"/>
  <c r="F12" i="11"/>
  <c r="F13" i="11"/>
  <c r="F14" i="11"/>
  <c r="F16" i="11"/>
  <c r="F10" i="11"/>
  <c r="F11" i="11"/>
  <c r="G13" i="17" l="1"/>
  <c r="E13" i="17"/>
  <c r="F13" i="17"/>
  <c r="E9" i="16"/>
  <c r="F9" i="16"/>
  <c r="H18" i="11"/>
  <c r="F18" i="11"/>
  <c r="J18" i="11"/>
  <c r="G14" i="23"/>
  <c r="H14" i="23"/>
</calcChain>
</file>

<file path=xl/sharedStrings.xml><?xml version="1.0" encoding="utf-8"?>
<sst xmlns="http://schemas.openxmlformats.org/spreadsheetml/2006/main" count="594" uniqueCount="236">
  <si>
    <t>აქტივობა</t>
  </si>
  <si>
    <t>შესრულების ინდიკატორი</t>
  </si>
  <si>
    <t>პასუხისმგებელი უწყება</t>
  </si>
  <si>
    <t>პარტნიორი ორგანიზაცია</t>
  </si>
  <si>
    <t>დაფინანსების წყარო</t>
  </si>
  <si>
    <t>კომენტარი</t>
  </si>
  <si>
    <t>პრიორიტეტული მიმართულება</t>
  </si>
  <si>
    <t>ქვეპრიორიტეტი</t>
  </si>
  <si>
    <t>სახელმწიფო ბიუჯეტი</t>
  </si>
  <si>
    <t>პროგრამული კოდი</t>
  </si>
  <si>
    <t xml:space="preserve">კონკურენტუნარიანობა.
ფერმერული საქმიანობის ეკონომიკური გაჯანსაღება, რესტრუქტურირება და მოდერნიზაცია. დივერსიფიკაციისა და  ეფექტიანი მიწოდების ჯაჭვის განვითარების მეშვეობით.  </t>
  </si>
  <si>
    <t>ეკონომიკისა და კონკურენტუნარიანობის სფერო</t>
  </si>
  <si>
    <t>საქართველოს სოფლის მეურნეობის სამინისტრო</t>
  </si>
  <si>
    <t>აგროდაზღვევის უზრუნველყოფის ღონისძიებები</t>
  </si>
  <si>
    <t>ა(ა)იპ სოფლის მეურნეობის პროექტების მართვის სააგენტო;</t>
  </si>
  <si>
    <t>შეღავათიანი აგროკრედიტები</t>
  </si>
  <si>
    <t>აგროკრედიტი</t>
  </si>
  <si>
    <t>ა(ა)იპ სოფლის მეურნეობის პროექტების მართვის სააგენტო; EIB</t>
  </si>
  <si>
    <t>სსიპ სასოფლო-სამეურნეო კოოპერატივების განვითარების სააგენტო</t>
  </si>
  <si>
    <t xml:space="preserve">მეფუტკრეობის სასოფლო-სამეურნეო კოოპერატივების მხარდაჭერა </t>
  </si>
  <si>
    <t>კოოპერატივებში საერთაშორისო სტანდარტების დანერგვა და წარმოებული პროდუქციის  პოპულარიზაცია</t>
  </si>
  <si>
    <t>სასოფლო-სამეურნეო კოოპერატივების ინფრასტრუქტურის განვითარება</t>
  </si>
  <si>
    <t>შპს „საქართველოს მელიორაცია“</t>
  </si>
  <si>
    <t xml:space="preserve">ირიგაციისა და დრენაჟის სისტემების გაუმჯობესება </t>
  </si>
  <si>
    <t>მსოფლიო ბანკი</t>
  </si>
  <si>
    <t>სახელმწიფო ბიუჯეტი; დონორი ორგანიზაციები</t>
  </si>
  <si>
    <t>დანერგე მომავალი</t>
  </si>
  <si>
    <t>შემნახველი და გადამამუშავებელი საწარმოების თანადაფინანსების პროექტი</t>
  </si>
  <si>
    <t>კოოპერატივების მეპაიეთა კვალიფიკაციის ამაღლებისა და ტრეინინგის პროგრამა</t>
  </si>
  <si>
    <t>მაღალმთიანი რეგიონებში სახელმწიფო საკუთრებაში არსებული სათიბ-საძოვრების რაციონალურად გამოყენების სახელმწიფო პროგრამა</t>
  </si>
  <si>
    <t xml:space="preserve">უკანაფშავის ადმინისტრაციულ ერთეულში აშენდება და ტექნიკით აღიჭურვება რძის გადამამუშავებებლი საწარმო. </t>
  </si>
  <si>
    <t>ქართული ჩაის წარმოების ხელშეწყობა სახელმწიფო პროგრამა "ქართული ჩაის" ფარგლებში</t>
  </si>
  <si>
    <t xml:space="preserve">სამელიორაციო სისტემების რეაბილიტაცია </t>
  </si>
  <si>
    <t xml:space="preserve">2018 -რეგულარულ სარწყავში გადასაყვანი მიწის ფართობი 1,7   ათასი  ჰა. 
არსებულ სარწყავ  ფართობზე წყლის მიწოდების გაუმჯობესება  0.8  ათასი  ჰა.  წყლით უზრუნველყოფის გაუმჯობესება  9,7 ათასი ჰა.  
2019 -რეგულარულ სარწყავში გადასაყვანი მიწის ფართობი   3,0  ათასი  ჰა. 
არსებულ  სარწყავ ფართობზე წყლის მიწოდების გაუმჯობესება   1,7 ათასი  ჰა. 
სარწყავი მიწების მელიორაციული მდგომარეობის გაუმჯობესება  2,3  ათასი  ჰა. 
2020 -  რეგულარულ სარწყავში გადასაყვანი მიწის ფართობი   5,2 ათასი  ჰა. 
არსებულ სარწყავ ფართობზე წყლის მიწოდების გაუმჯობესება   0.8  ათასი  ჰა. ახალი სარწყავი ფართობები 0.1 ათასი ჰამიწის ფართობების დაშრობა 1.7 ათასი ჰა.მიწის  ფართობებიდან ჭარბი წყლის მოცილება 5,2 ათასი ჰა.
</t>
  </si>
  <si>
    <t xml:space="preserve">2018 წელს დასრულდება სამი მაგისტრალური არხის რეაბილიტაცია, შედეგად გაუმჯობესდება  წყალუზრუნველყოფა  - 20 000  ჰა-ზე; 2019 წელს დასრულდება სამი მაგისტრალური არხის შიდა ქსელების დეტალური პროექტირება </t>
  </si>
  <si>
    <t>საპროგნოზო ბიუჯეტი 
(ათასი ლარი)</t>
  </si>
  <si>
    <t>სულ</t>
  </si>
  <si>
    <t>სოფლის ექიმი</t>
  </si>
  <si>
    <t>საქართველოს შრომის, ჯანმრთელობისა და სოციალური დაცვის სამინისტრო</t>
  </si>
  <si>
    <t>სოციალური მდგომარეობის და ცხოვრების დონე</t>
  </si>
  <si>
    <t>უნარები და დასაქმება. ცნობიერების ამაღლება ინოვაციების და მეწარმეობის მიმართულებით. ასევე, თანამშრომლობის წახალისება უნარ-ჩვევების განვითარებისა და დასაქმების ხელშეწყობით (განსაკუთრებით ახალგაზრდებისა და ქალებისათვის).</t>
  </si>
  <si>
    <t>ყრუთა კომუნიკაციის ხელშეწყობის ქვეპროგრამა</t>
  </si>
  <si>
    <t>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პროგრამა</t>
  </si>
  <si>
    <t xml:space="preserve">2018-2019-2020 წლებში რეგიონებში გადამზადებულთა მინიმალური საპროგნოზო რაოდენობა წელიწადში 200-350   </t>
  </si>
  <si>
    <t xml:space="preserve">დასაქმების ხელშეწყობის მომსახურებათა განვითარების პროგრამა </t>
  </si>
  <si>
    <t xml:space="preserve"> </t>
  </si>
  <si>
    <t>სსიპ სოციალური მომსახურების სააგენტო</t>
  </si>
  <si>
    <t xml:space="preserve">სოფლის ექიმთან ამბულატორიული მიმართვების რაოდენობა  ერთ სულ მოსახლეზე შეადგენს (საბაზისო 2016 წ. 0.9):
2018 წ - 1.1
2019 წ - 1.2
2020 წ - 1.3 </t>
  </si>
  <si>
    <t>2018 წ - 10 სურდოთარჯიმანი 8 რეგიონში;
2019 წ - 10 სურდოთარჯიმანი 8 რეგიონში;
2020 წ - 10 სურდოთარჯიმანი 8 რეგიონში.</t>
  </si>
  <si>
    <t>საპროგნოზო ბიუჯეტი (ათასი ლარი)</t>
  </si>
  <si>
    <t>2018-2019-2020 წლებში  დასაქმების ფორუმებში  მონაწილეთა  რაოდენობა შეადგენს წელიწადში  არანაკლებ 100 სამუშაოს მაძიებელს  საქართველოს რეგიონებში. საქართველოს  რეგიონეში არანაკლებ 20 სამუშაო მაძიებელს გაეწიათ პროფკონსულტირება და კარიერის დაგეგმვასთან დაკავშირებული მომსახურება</t>
  </si>
  <si>
    <t>საქართველოს რეგიონებში გარე სავარჯიშო მოწყობილობების  მონტაჟი</t>
  </si>
  <si>
    <t>39 02 07</t>
  </si>
  <si>
    <t>სპორტის ინფრასტრუქტურის განვითარება</t>
  </si>
  <si>
    <t xml:space="preserve">2018 - რეგიონებში აშენებული 2 ორდარბაზიანი მულტიფუნქციური სპორტული დარბაზი.                                                      2019 - რეგიონებში აშენდა 10 ფეხბურთისა და რაგბის მოედნები.
2020 -  რეგიონებში აშენდა 15 ფეხბურთისა და რაგბის მოედნები. </t>
  </si>
  <si>
    <t xml:space="preserve">მაღალმთიან დასახლებებში სპორტის სფეროში დასაქმებული მწვრთნელებისთვის ფინანსური დახმარების პროგრამა </t>
  </si>
  <si>
    <t>39 03 04</t>
  </si>
  <si>
    <t>2018 - სახელმწიფო დახმარებას მიიღებს 400  ბენეფიციარი
2019 - სახელმწიფო დახმარებას მიიღებს 450  ბენეფიციარი
2020 - სახელმწიფო დახმარებას მიიღებს 500  ბენეფიციარი</t>
  </si>
  <si>
    <t>ახალგაზრდული პოლიტიკის განვითარების პროგრამა</t>
  </si>
  <si>
    <t>39 04 01</t>
  </si>
  <si>
    <t xml:space="preserve">2018 - ახალგაზრდული პოლიტიკის განვითარების ხელშემწყობ პროგრამებში ჩართულია 100.000 ახალგაზრდა.                   2019- ახალგაზრდული პოლიტიკის განვითარების ხელშემწყობ პროგრამებში ჩართულია 120.000 ახალგაზრდა.            
2020 - ახალგაზრდული პოლიტიკის განვითარების ხელშემწყობ პროგრამებში ჩართულია 140.000 ახალგაზრდა.            </t>
  </si>
  <si>
    <t xml:space="preserve">2018 -  საქართველოს 10 მუნიციპალიტეტში დამონტაჟებული გარე სავარჯიშო მოწყობილობები.  
2019 -  საქართველოს 15 მუნიციპალიტეტში დამონტაჟებული გარე სავარჯიშო მოწყობილობები.                                                   
2020 -  საქართველოს 15 მუნიციპალიტეტში დამონტაჟებული გარე სავარჯიშო მოწყობილობები.
</t>
  </si>
  <si>
    <t>სოციალური პირობები და ცხოვრების დონე</t>
  </si>
  <si>
    <t>ცნობიერების ამაღლება ინოვაციების და მეწარმეობის მიმართულებით. ასევე, თანამშრომლობის წახალისება უნარ-ჩვევების განვითარებისა და დასაქმების ხელშეწყობით (განსაკუთრებით ახალგაზრდებისა და ქალებისათვის).</t>
  </si>
  <si>
    <t xml:space="preserve"> ცნობიერების ამაღლება ინოვაციების და მეწარმეობის მიმართულებით. ასევე, თანამშრომლობის წახალისება უნარ-ჩვევების განვითარებისა და დასაქმების ხელშეწყობით (განსაკუთრებით ახალგაზრდებისა და ქალებისათვის).</t>
  </si>
  <si>
    <t xml:space="preserve">იძულებით გადაადგილებულ პირთა განსახლებისა, სოციალური და საცხოვრებელი პირობების შექმნა </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</si>
  <si>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t>
  </si>
  <si>
    <t xml:space="preserve">ეკომიგრანტთა მიგრაციის მართვა </t>
  </si>
  <si>
    <t>2018 წელი - 345 დევნილ ოჯახს საკუთრებაში გადაეცემა საცხოვრებელი სახლი;                                                                                    2019 წელი -  345 დევნილ ოჯახს საკუთრებაში გადაეცემა საცხოვრებელი სახლი;                                                                                   2020 წელი - 345  დევნილ ოჯახს საკუთრებაში გადაეცემა საცხოვრებელი სახლი.</t>
  </si>
  <si>
    <t>ინფრასტრუქტურა და სერვისები. სოფლის ძირითადი ინფრასტრუქტურის (მათ შორის კულტურული მემკვიდრეობების ძეგლებამდე მიმავალი გზებისა და შესაბამისი ინფრასტრუქტურის) გაუმჯობესება და ხარისხიანი სახელმწიფო სერვისებით სარგებლობის ხელმისაწვდომობა, საინფორმაციო და საკომუნიკაციო ტექნოლოგიების ჩათვლით.</t>
  </si>
  <si>
    <t>მოსახლეობის ელექტროენერგიითა და ბუნებრივი აირით მომარაგების გაუმჯობესება</t>
  </si>
  <si>
    <t>2018 წელს დამატებით 10,000-მდე აბონენტს მიეცემა ბუნებრივი აირის ქსელში ჩართვის შესაძლებლობა, სულ - 1,073,000 აბონენტი; 2019-ში -1,082,000 აბონენტი და 2020-ში 1,090,000 აბონენტი</t>
  </si>
  <si>
    <t>საქართველოს ენერგეტიკის სამინისტრო</t>
  </si>
  <si>
    <t xml:space="preserve">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ანაზღაურების ღონისძიება
</t>
  </si>
  <si>
    <t xml:space="preserve">2018-2020 ყაზბეგის მუნიციპალიტეტში და დუშეთის მუნიციპალიტეტის მაღალმთიანი სოფლების მუდმივად მცხოვრები 5700 აბონენტი
</t>
  </si>
  <si>
    <t>სახელმწიფო, მუნიციპალური და კერძო სექტორის სერვისებზე ხელმისაწვდომობის  გაზრდა მუნიციპალურ დონეზე</t>
  </si>
  <si>
    <t>სრული დატვირთვით ფუნქციონირებს დამატებით 15 საზოგადოებრივი ცენტრი: 2018 წელს –  10, 2019 წელს – 5.</t>
  </si>
  <si>
    <t>საქართველოს იუსტიციის სამინისტრო</t>
  </si>
  <si>
    <t>სსიპ  „სახელმწიფო სერვისების განვითარების სააგენტო“</t>
  </si>
  <si>
    <t>მუნიციპალიტეტების მართვის სისტემა (მომსახურების სრული პაკეტით) გაეშვება 16 მუნიციპალიტეტში: 2018 წელს – 8 მუნიციპალიტეტში, 2019 წელს – 8 მუნიციპალიტეტში.</t>
  </si>
  <si>
    <t xml:space="preserve">სანოტარო  მომსახურებათა ხელმისაწვდომობის უზრუნველყოფა იმ დასახლებებში (მათ შორის, მაღალმთიან დასახლებებში),  სადაც სანოტარო მომსახურება არ იყო ხელმისაწვდომი </t>
  </si>
  <si>
    <t>2017, 2018  და 2019 წლებში  პალატა უზრუნველყოფს 17   სანოტარო ბიუროს ფუნქციონირებას  იმ დასახლებებში, სადაც მანამდე ხელმისაწვდომი არ იყო სანოტარო მომსახურების მიღება. (სამივე წელს იფუნქციონირებს 17 ბიურო)</t>
  </si>
  <si>
    <t>სსიპ  „საქართველოს ნოტარიუსთა პალატა“</t>
  </si>
  <si>
    <t>საკუთარი შემოსავლები</t>
  </si>
  <si>
    <t>ქვეყნის სხვადასხვა მუნიციპალიტეტში იუსტიციის სახლების მშენებლობა და აღჭურვა</t>
  </si>
  <si>
    <t>ქვეყნის სხვადასხვა მუნიციპალიტეტში 5 იუსტიციის სახლის მშენებლობა და აღჭურვა, კერძოდ:                                                                                       1. 2018 -  წელი -   ხონი და მარტვილი;                                               2. 2019 -  წელი -  ახმეტა და ხაშური;                                                  3. 2020  - წელი - ლანჩხუთი.</t>
  </si>
  <si>
    <t>სსიპ „იუსტიციის სახლი“</t>
  </si>
  <si>
    <t>სსიპ „იუსტიციის სახლის“ საკუთარი შემოსავლები/ სახელმწიფო ბიუჯეტი</t>
  </si>
  <si>
    <t xml:space="preserve">დონორი </t>
  </si>
  <si>
    <t xml:space="preserve">სოციალური პირობები და ცხოვრების დონე. </t>
  </si>
  <si>
    <t>1. სოფლის მოსახლეობისათვის ხელმისაწვდომი სანოტარო მომსახურება ადგილობრივებს თავიდან აარიდებს  მგაზვრობის თანხებისა  და დროის  რესურსის ხარჯვას.  რეგიონებში სანოტარო მომსახურების ხელმისაწვდომობა უზრუნველყოფს სამოქალაქო ბრუნვის განვითარებას. ამ დასახლებებში
მცხოვრები 
მოსახლეობისთვის 
სამოქალაქო ბრუნვაში შეუფერხებლად   მონაწილეობის უზრუნველყოფა
2. ნოტარიუსთა პალატა უფლებამოსილია, ყოველ წელს დაადგინოს ამ პროექტისთვის  განსაზღვრული  ბიუჯეტი.                                
3.  დასახლებებში დასანიშნი ნოტარიუსების რაოდენობას განსაზღვრავს იუსტიციის მინისტრი.</t>
  </si>
  <si>
    <t>სახელმწიფო ბიუჯეტი; 
დონორი (ევროკავშირი)</t>
  </si>
  <si>
    <t>დონორი (ევროკავშირი)</t>
  </si>
  <si>
    <t>საქართველოს განათლებისა და მეცნიერების სამინისტრო</t>
  </si>
  <si>
    <t>პროფესიული განათლების მასწავლებელთა პროფესიული განვითარება</t>
  </si>
  <si>
    <t>პროფესიული განათლების მართვის სფეროში ეროვნული და რეგიონული პროგრამებისა და პროექტების კოორდინაცია</t>
  </si>
  <si>
    <t xml:space="preserve">ეროვნული უმცირესობების პროფესიული გადამზადება </t>
  </si>
  <si>
    <t>საგანმანათლებლო დაწესებულებების ინფორმაციულ - საკომუნიკაციო ტექნოლოგიებით უზრუნველყოფა</t>
  </si>
  <si>
    <t>პროფესიული საგანანმანათლებლო დაწესებულებების ინფრასტრუქტურის განვითარება</t>
  </si>
  <si>
    <t>ზოგადსაგანმანათლებლო დაწესებულებების ინფრასტრუქტურის განვითარება</t>
  </si>
  <si>
    <t xml:space="preserve">საპროგნოზო ბიუჯეტი 
(ათასი ლარი)  </t>
  </si>
  <si>
    <t>ინფრასტრუქტურა და სერვისები. სოფლის ძირითადი ინფრასტრუქტურის (მათ შორის კულტურული მემკვიდრეობის ძეგლებამდე მიმავალი გზებისა და შესაბამისი ინფრასტრუქტურის) გაუმჯობესება და ხარისხიანი სახელმწიფო სერვისებით სარგებლობის ხელმისაწვდომობა, საინფორმაციო და საკომუნიკაციო ტექნოლოგიების ჩათვლით</t>
  </si>
  <si>
    <t>საქართველოს სპორტის და ახალგაზრდობის საქმეთა სამინისტრო</t>
  </si>
  <si>
    <t>საქართველოს გარემოსა და ბუნებრივი რესურსების დაცვის სამინისტრო</t>
  </si>
  <si>
    <t>საქართველოს კულტურისა და ძეგლთა დაცვის სამინისტრო</t>
  </si>
  <si>
    <t>საქართველოს ეკონომიკისა და მდგრადი განვითარების სამინისტრო</t>
  </si>
  <si>
    <t xml:space="preserve">რეგიონებში კულტურის მხარდაჭერის ქვეპროგრამა </t>
  </si>
  <si>
    <t xml:space="preserve">ეკონომიკა და კონკურენტუნარიანობა </t>
  </si>
  <si>
    <t>ეკონომიკა და კონკურენტუნარიანობა</t>
  </si>
  <si>
    <t>კულტურული მემკვიდრეობის დაცვა და სამუზეუმო სისტემის სრულყოფა</t>
  </si>
  <si>
    <t xml:space="preserve">სამინისტროს დაქვემდებარებაში არსებული რეგიონებში მდებარე 13 სსიპის ( მუზეუმების, მუზეუმ-ნაკრძალების, სახლ-მუზეუმების)  ფუნქციონირების ყოველწლიური დაფინანსება. </t>
  </si>
  <si>
    <t xml:space="preserve">კულტურული მემკვიდრეობის დაცვის პროგრამა </t>
  </si>
  <si>
    <t>რეგიონებში მდებარე კულტურული მემკვიდრეობის რეაბილიტირებული  და რეაბილიტაციის პროცესში მყოფი ძეგლების ყოველწლიიური მაჩვენებელი 40-მდე.</t>
  </si>
  <si>
    <t>სოფლად ტურიზმისა და შესაბამისი ტურისტული პროდუქტების განვითარება სოფლის სპეციფიკისა და უნიკალური კულტურული იდენტობის საფუძველზე</t>
  </si>
  <si>
    <t xml:space="preserve">საქართველოს რეგიონებში ღონისძიებების წლიური მაჩვენებელი 15 პროექტამდე; კულტურული ღონისძიებები საქართველოს 30 მუნიციპალიტეტში. </t>
  </si>
  <si>
    <t>კულტურული 
მემკვიდრეობის
დაცვის სააგენტო</t>
  </si>
  <si>
    <t>დაცული ტერიტორიების სისტემის ჩამოყალიბება და მართვა -  დაცული ტერიტორიების დაცვა და რესურსების მართვა</t>
  </si>
  <si>
    <r>
      <t>1. დამატებით სამ (3) დაცულ ტერიტორიაზე  გაუმჯობესებულია დაცვის ინფრასტრუქტურა (ხერგილები)  
2. დამატებით ოცდაათი (30)  დაცული ტერიტორიის (ბუნების ძეგლები)  საზღვრები</t>
    </r>
    <r>
      <rPr>
        <sz val="8"/>
        <color rgb="FFFF0000"/>
        <rFont val="Calibri"/>
        <family val="2"/>
      </rPr>
      <t xml:space="preserve"> </t>
    </r>
    <r>
      <rPr>
        <sz val="8"/>
        <color rgb="FF000000"/>
        <rFont val="Calibri"/>
        <family val="2"/>
      </rPr>
      <t xml:space="preserve">უზრუნველყოფილია  სადემარკაციო საინფორმაციო ნიშნულებით
3.  დამატებით ორი (2) დაცული ტერიტორიის ადმინისტრაცია აღჭურვილია საველე ხანძარსაწინააღმდეგო აღჭურვილობით
4. ერთ (1) დაცულ ტერიტორიაზე დასრულებულია ტყის ინვენტარიზაცია (დაახლოებით 50 000 ჰა- იან ფართობზე)  
</t>
    </r>
  </si>
  <si>
    <t>გარემოსა და ბუნებრივი რესურსების მდგრადი მართვა</t>
  </si>
  <si>
    <t xml:space="preserve">წყლის, ტყისა და სხვა რესურსები. მიზნობრივ სოფლის ტერიტორიებზე წყლის, ტყისა და სხვა რესურსების მართვის გაუმჯობესება. </t>
  </si>
  <si>
    <t>დაცული ტერიტორიების სისტემის ჩამოყალიბება და მართვა  - ეკოტურიზმის განვითარება და საზოგადოებასთან ეფექტური კომუნიკაცია</t>
  </si>
  <si>
    <t>1. დამატებით 3 (სამ) დაცულ ტერიტორიაზე მოწყობილია ეკოტურისტული და ეკოსაგანმანათლებლო მნიშვნელობის საინფორმაციო ინფრასტრუქტურა</t>
  </si>
  <si>
    <t>ტყის რესურსებით მდგრადი სარგებლობა</t>
  </si>
  <si>
    <t>სსიპ ეროვნული სატყეო სააგენტო</t>
  </si>
  <si>
    <t>ტყის მოვლა და აღდგენა</t>
  </si>
  <si>
    <t>ტყის აღრიცხვა და ინვენტარიზაცია</t>
  </si>
  <si>
    <t>დამატებით შედგენილი ტყის მართვის გეგმები 2 სატყეო უბნისათვის (ლენტეხი, ცაგერი) და დასრულებული ტყის მართვის გეგმა ჩოხატაურის სატყეო უბნისათვის -
საერთო ფართობით 165.1 ათასი ჰა. საერთო ჯამში განახლებული ტყის მართვის გეგმა მოიცავს სახელმწიფო ტყის ფონდის ტერიტორიის დაახლოებით 21.5%-ს</t>
  </si>
  <si>
    <t>დამატებით შედგენილი ტყის მართვის გეგმები 2 სატყეო უბნისათვის (ონი, ამბროლაური) - საერთო ფართობით 154 ათასი ჰა. საერთო ჯამში განახლებული ტყის მართვის გეგმა მოიცავს სახელმწიფო ტყის ფონდის ტერიტორიის დაახლოებით 30.8%-ს</t>
  </si>
  <si>
    <t>დამატებით შედგენილი ტყის მართვის გეგმები 2 სატყეო უბნისათვის (მესტია, ხაიში) - საერთო ფართობით 129.6 ათასი ჰა. საერთო ჯამში  განახლებული ტყის მართვის გეგმა მოიცავს სახელმწიფო ტყის ფონდის ტერიტორიის დაახლოებით 38.6 %-ს</t>
  </si>
  <si>
    <t>ჰიდრომეტეოროლოგიური დაკვირვების წარმოება და დაკვირვების ქსელის გაფართოება.</t>
  </si>
  <si>
    <t>1. 2017 წელთან შედარებით დამატებით 10 ერთეული მეტეოროლოგიური და 10 ერთეული ჰიდროლოგიური დაკვირვების სადგურების ამოქმედება; 
2. აღდგენილი ატმოსფეროს ვერტიკალური ზონდირება - 1 ერთეული აეროლოგიური დაკვირვების კომპლექსის ამოქმედება</t>
  </si>
  <si>
    <t>2018 წელთან შედარებით დამატებით 10 ერთეული მეტეოროლოგიური და 10 ერთეული ჰიდროლოგიური დაკვირვების სადგურების ამოქმედება;</t>
  </si>
  <si>
    <t>1. 2019 წელთან შედარებით დამატებით 10 ერთეული მეტეოროლოგიური და 10 ერთეული ჰიდროლოგიური დაკვირვების სადგურების ამოქმედება; 
2. დამატებით 1 ერთეული აეროლოგიური დაკვირვების კომპლექსის ამოქმედება</t>
  </si>
  <si>
    <t>სსიპ გარემოს ეროვნული სააგენტო</t>
  </si>
  <si>
    <t>გეოლოგიური აგეგმვითი სამუშაოების ჩატარება</t>
  </si>
  <si>
    <t>დასრულებული ჯვარი-ყაზბეგის გეოლოგიური ფურცლის აგეგმვა</t>
  </si>
  <si>
    <t>დაწყებული რუსთავის გეოლოგიური ფურცლის აგეგმვა</t>
  </si>
  <si>
    <t>1. დასრულებული რუსთავის გეოლოგიური ფურცლის აგეგმვა;
2. დაწყებული ახმეტა-ლაგოდეხის გეოლოგიური ფურცლის აგეგმვა</t>
  </si>
  <si>
    <t>მიწისქვეშა წყლების მონიტორინგის განხორციელება</t>
  </si>
  <si>
    <t>გარემოს დაბინძურების მონიტორინგი</t>
  </si>
  <si>
    <t>საქართველოს რეგიონებში განსახორციელებელი პროექტების ფონდის მიერ დაფინანსებული შესაბამისი მუნიციპალიტეტები; საქართველოს მუნიციპალური განვითარების ფონდი</t>
  </si>
  <si>
    <t xml:space="preserve">სოფლად სკოლამდელი აღზრდის ხელშეწყობა </t>
  </si>
  <si>
    <t>საქართველოს რეგიონებში განსახორციელებელი პროექტების ფონდის მიერ დაფინანსებული შესაბამისი მუნიციპალიტეტები</t>
  </si>
  <si>
    <t xml:space="preserve">სოფლად სპორტული და კულტურის ობიექტების მშენებლობა-რეაბილიტაცია </t>
  </si>
  <si>
    <t>სოფლად  წყალმოვარდნების, წყალდიდობებით გამოწვეული უარყოფითი შედეგების პრევენცია და ლიკვიდაცია</t>
  </si>
  <si>
    <t>სოფლად წყალმომარაგების სისტემის რეაბილიტაცია</t>
  </si>
  <si>
    <t>საქართველოს რეგიონებში განსახორციელებელი პროექტების ფონდის მიერ დაფინანსებული შესაბამისი მუნიციპალიტეტები; საქართველოს მუნიციპალური განვითარების ფონდი; საქართველოს გაერთიანებული წყალმომარაგების კომპანია</t>
  </si>
  <si>
    <t>სოფლად გარე განათების მოწყობა</t>
  </si>
  <si>
    <t>სოფლად მრავალბინიანი კორპუსების მშენებლობა/ რეაბილიტაცია</t>
  </si>
  <si>
    <t>მყარი ნარჩენების მართვა</t>
  </si>
  <si>
    <t>საქართველოს მყარი ნარჩენების მართვის კომპანია</t>
  </si>
  <si>
    <t xml:space="preserve">1. სამ (3) დაცულ ტერიტორიაზე  განვითარებულია დაცვის ინფრასტრუქტურა  (ხერგილები)
2. ერთი (1) დაცული ტერიტორია უზრუნველყოფილია  სადემარკაციო საინფორმაციო ნიშნულებით 
3. ორი (2) დაცული ტერიტორიის ადმინისტრაცია აღჭურვილია საველე ხანძარსაწინააღმდეგო აღჭურვილობით
4.  ერთ (1) დაცულ ტერიტორიაზე დაწყებულია და დასრულებულია ტყის ინვენტარიზაცია (დაახლოებით 20 000 ჰა)
 </t>
  </si>
  <si>
    <t xml:space="preserve">1. დამატებით სამ (3) დაცულ ტერიტორიაზე  გაუმჯობესებულია დაცვის ინფრასტრუქტურა (ხერგილები)
2.დამატებით  ორი (2) დაცული ტერიტორიის  საზღვრები უზრუნველყოფილია  სადემარკაციო საინფორმაციო ნიშნულებით 
3.  დამატებით ორი (2) დაცული ტერიტორიის ადმინისტრაცია აღჭურვილია საველე ხანძარსაწინააღმდეგო აღჭურვილობით 
4. ერთ (1) დაცულ ტერიტორიაზე დაწყებულია ტყის ინვენტარიზაცია (დაახლობით 50 000 ჰა) </t>
  </si>
  <si>
    <t xml:space="preserve">1. გამოყოფილ ტყეკაფებში არსებულ რესურსზე ხელმისაწვდომობის გაზრდის მიზნით, დამატებით მოწყობილი/რეაბილიტირებული სატყეო-სამეურნეო გზები სიგრძით 65-დან 90 კილომეტრამდე. 
2. სოციალური მიზნებით გაცემული 450 000 კბმ-დან 550 000 კბმ-მდე მერქნული რესურსი (დაახლოებით 75 000 დან 80000-მდე ბენეფიციარი);
3. კომერციული მიზნით დამზადებული და რეალიზებული 40'000 კბმ მერქნული რესურსი;
</t>
  </si>
  <si>
    <t xml:space="preserve">1. გამოყოფილ ტყეკაფებში არსებულ რესურსზე ხელმისაწვდომობის გაზრდის მიზნით, დამატებით მოწყობილი/რეაბილიტირებული სატყეო-სამეურნეო გზები სავარაუდო სიგრძით 125 კილომეტრამდე. 
2. სოციალური მიზნებით გაცემული 450 000 კბმ-დან 550 000 კბმ-მდე მერქნული რესურსი (დაახლოებით 75 000 დან 80000-მდე ბენეფიციარი);
3. კომერციული მიზნით დამზადებული და რეალიზებული 20'000 კბმ მერქნული რესურსი;
</t>
  </si>
  <si>
    <t>1. გამოყოფილ ტყეკაფებში არსებულ რესურსზე ხელმისაწვდომობის გაზრდის მიზნით, დამატებით მოწყობილი/რეაბილიტირებული სატყეო-სამეურნეო გზები სავარაუდო სიგრძით 125 კილომეტრამდე. 
2. სოციალური მიზნებით გაცემული 450 000 კბმ-დან 550 000 კბმ-მდე მერქნული რესურსი (დაახლოებით 75 000 დან 80000-მდე ბენეფიციარი);
3. კომერციული მიზნით დამზადებული და რეალიზებული 25'000 კბმ მერქნული რესურსი;</t>
  </si>
  <si>
    <t xml:space="preserve">1. დამატებით 70-90 ჰა-ზე გაშენებული ტყის მასივი; 
2. 2017 წელთან შედარებით შესაბამის ფართობებზე მავნებელ დაავადებათა პროგრესირების 10%-ით შემცირებული მაჩვენებელი და 5%-ით გაუმჯობესებული ტყეების სანიტარული მდგომარეობა; </t>
  </si>
  <si>
    <t xml:space="preserve">1. დამატებით 90 ჰა-ზე გაშენებული ტყე; 
2. 2018 წელთან შედარებით შესაბამის ფართობებზე მავნებელ დაავადებათა პროგრესირების 10%-ით შემცირებული მაჩვენებელი და 5%-ით გაუმჯობესებული ტყეების სანიტარული მდგომარეობა; </t>
  </si>
  <si>
    <t xml:space="preserve">1. დამატებით 90 ჰა-ზე გაშენებული ტყე; 
2. 2019 წელთან შედარებით შესაბამის ფართობებზე მავნებელ დაავადებათა პროგრესირების 10%-ით შემცირებული მაჩვენებელი და 5%-ით გაუმჯობესებული ტყეების სანიტარული მდგომარეობა; </t>
  </si>
  <si>
    <t>ყოველწლიური გეოლოგიური მონიტორინგის განხორციელება</t>
  </si>
  <si>
    <t>2017 წელთან შედარებით 10%-ით გაზრდილი დასახლებული პუნქტების გეოლოგიური მონიტორინგის არეალები</t>
  </si>
  <si>
    <t>2018 წელთან შედარებით 10%-ით გაზრდილი დასახლებული პუნქტების გეოლოგიური მონიტორინგის არეალები</t>
  </si>
  <si>
    <t>2019 წელთან შედარებით 10%-ით გაზრდილი დასახლებული პუნქტების გეოლოგიური მონიტორინგის არეალები</t>
  </si>
  <si>
    <t>2017 წელთან შედარებით 5 ერთეულით გაზრდილი მიწისქვეშა წყლების მონიტორინგული სადამკვირვებლო წყალპუნქტების რაოდენობა</t>
  </si>
  <si>
    <t>2018 წელთან შედარებით 5 ერთეულით გაზრდილი მიწისქვეშა წყლების მონიტორინგული სადამკვირვებლო წყალპუნქტების რაოდენობა</t>
  </si>
  <si>
    <t>2019 წელთან შედარებით 5 ერთეულით გაზრდილი მიწისქვეშა წყლების მონიტორინგული სადამკვირვებლო წყალპუნქტების რაოდენობა</t>
  </si>
  <si>
    <t>1. ზედაპირული წყლების (მდინარეებისა და ტბების) მონიტორინგის წერტილების გაზრდილი რაოდენობა 166 წერტილიდან 171 წერტილამდე;
2. 50-დან 53-მდე გაზრდილი დასახლებული პუნქტების რაოდენობა, სადაც ტარდება ნიადაგის დაბინძურების მონიტორინგი</t>
  </si>
  <si>
    <t xml:space="preserve">სახელმწიფო ბიუჯეტი </t>
  </si>
  <si>
    <t>სსიპ დაცული ტერიტორიების სააგენტო</t>
  </si>
  <si>
    <t>1. ზედაპირული წყლების (მდინარეებისა და ტბების) მონიტორინგის წერტილების გაზრდილი რაოდენობა 158 წერტილიდან 166 წერტილამდე; 
2. 45-დან 50-მდე გაზრდილი დასახლებული პუნქტების რაოდენობა, სადაც ტარდება ნიადაგის დაბინძურების მონიტორინგი</t>
  </si>
  <si>
    <t>1. ზედაპირული წყლების (მდინარეებისა და ტბების) მონიტორინგის წერტილების გაზრდილი რაოდენობა 171 წერტილიდან 176 წერტილამდე; 
2. 53-დან 55-მდე გაზრდილი დასახლებული პუნქტების რაოდენობა, სადაც ტარდება ნიადაგის დაბინძურების მონიტორინგი</t>
  </si>
  <si>
    <t>გარემოს დაცვა და ბუნებრივი რესურსების მდგრადი მართვა</t>
  </si>
  <si>
    <t>საქართველოს რეგიონული განვითარების და ინფრასტრუქტურის სამინისტრო</t>
  </si>
  <si>
    <t xml:space="preserve">სოფლად საგზაო ინფრასტრუქტურის გაუმჯობესება </t>
  </si>
  <si>
    <t>ყოველ წლიურად 300 კმ-მდე ადგილობრივი მნიშვნელობის საავტომობილო საგზაო მონაკვეთებზე - დაგებულია ან რეაბილიტირებულია გზის საფარი</t>
  </si>
  <si>
    <t>ყოველ წლიურად 70-მდე აშენებული/რეაბილიტირებული საბავშვო ბაღი</t>
  </si>
  <si>
    <t>ყოველ წლიურად 30-მდე აშენებული/რეაბილიტირებული სპორტული და კულტურის ობიექტი</t>
  </si>
  <si>
    <t>ყოველ წლიურად 20 კმ-მდე მოწყობილი/რეაბილიტირებული სანიაღვრე არხი და სადრენაჟე სისტემა</t>
  </si>
  <si>
    <t xml:space="preserve">ყოველ წლიურად 650 კმ-მდე აშენებული/ რეაბილიტირებული წყალმომარაგების სისტემა და 25-მდე სათავე და გამწმენდი ნაგებობა </t>
  </si>
  <si>
    <t>ყოველ წლიურად 20 კმ-მდე გზაზე გარე განათების მოწყობა</t>
  </si>
  <si>
    <t>ყოველ წლიურად 50 მდე მრავალბინიანი კორპუსის მშენებლობა/ რეაბილიტაცია</t>
  </si>
  <si>
    <t>2018 წ. - ჩატარებულია მოდულების (მეწარმეობის უნარების განვითარება) პილოტირება:
1) 3 ჯგუფი - მასწავლებელი
2) 1 ჯგუფი - დირექტორები.
2019 წ. - მოდულებით: "მეწარმეობის უნარების განვითარება" დატრენინგებულის პროფესიული სასწაწვლებლების მასწავლებლების 30% და დირექტორეების 10%.
2020 წ. - მოდულებით: "მეწარმეობის უნარების განვითარება" დატრენინგებულის პროფესიული სასწაწვლებლების მასწავლებლების 60% და დირექტორეების 20%.</t>
  </si>
  <si>
    <t>2018 წ. -  პროფესიული პროგრამების განმახორციელებელ სახელმწიფო საგანმანათლებლო დაწესებულებებში  ჩარიცხულ (სოფლად მცხოვრებ) სტუდენტთა რაოდენობა 2016 წლის მაჩვენებელთან შედარებით  გაზრდილია მინიმუმ 2%-ით 
(შენიშვნა:2018 წლისთვის საბაზისო მაჩვენებელი იქნება 2016 წელი - 8030 პროფესიული სტუდენტი, ვინაიდან 2017 წლის სრული მონაცემი ხელმისაწვდომი იქნება მიმდინარე წლის ნოემბრის ბოლოს).
2019 წ. - პროფესიული პროგრამების განმახორციელებელ სახელმწიფო საგანმანათლებლო დაწესებულებებში  ჩარიცხულ (სოფლად მცხოვრებ) სტუდენტთა რაოდენობა 2018 წლის მაჩვენებელთან შედარებით  გაზრდილია მინიმუმ 2%-ით .
2020 წ. - პროფესიული პროგრამების განმახორციელებელ სახელმწიფო საგანმანათლებლო დაწესებულებებში  ჩარიცხულ (სოფლად მცხოვრებ) სტუდენტთა რაოდენობა 2019 წლის მაჩვენებელთან შედარებით  გაზრდილია მინიმუმ 2%-ით.</t>
  </si>
  <si>
    <t>2018 წ. -1. სახელმწიფო ენის სწავლების პროგრამის 3300 მსმენელი;          2.საჯარო მმართველობისა და ადმინისტრირების პროგრამის 300 მსმენელი.
2019 წ. - 1. სახელმწიფო ენის სწავლების პროგრამის 3400 მსმენელი;           2.საჯარო მმართველობისა და ადმინისტრირების პროგრამის 350 მსმენელი.
2020 წ. - 1. სახელმწიფო ენის სწავლების პროგრამის 3500 მსმენელი;           2.საჯარო მმართველობისა და ადმინისტრირების პროგრამის 400 მსმენელი.</t>
  </si>
  <si>
    <t>2018 წ. - განხორციელდება  70 საჯარო სკოლების ინტერნეტ საკომუნიკაციო სისტემების მოწყობა (დაქსელვა).
2019 წ. - განხორციელდება  70 საჯარო სკოლების ინტერნეტ საკომუნიკაციო სისტემების მოწყობა (დაქსელვა).
2020 წ. - განხორციელდება  70 საჯარო სკოლების ინტერნეტ საკომუნიკაციო სისტემების მოწყობა (დაქსელვა).</t>
  </si>
  <si>
    <t>2018 წ. - დაიწყება  კერძო საჯარო პარტნიორობის ფარგლებში  მინიმუმ ერთი ახალი პროფესიული სასწავლებლის მშენებლობა.
2019 წ. - დაიწყება  კერძო საჯარო პარტნიორობის ფარგლებში  მინიმუმ ერთი ახალი პროფესიული სასწავლებლის მშენებლობა.
2020 წ. - დაიწყება  კერძო საჯარო პარტნიორობის ფარგლებში  მინიმუმ ერთი ახალი პროფესიული სასწავლებლის მშენებლობა.</t>
  </si>
  <si>
    <t>2018 წ. - განხორციელდება 350-მდე საჯარო სკოლის  სხვადასხვა სახის სარებილიტაციო სამუშაოები და აღჭურვა და 6-მდე ახალი სკოლის მშენებლობა.
2019 წ. - განხორციელდება 350-მდე საჯარო სკოლის  სხვადასხვა სახის სარებილიტაციო სამუშაოები და აღჭურვა და 6-მდე ახალი სკოლის მშენებლობა.
2020 წ. - განხორციელდება 350-მდე საჯარო სკოლის  სხვადასხვა სახის სარებილიტაციო სამუშაოები და აღჭურვა და 6-მდე ახალი სკოლის მშენებლობა.</t>
  </si>
  <si>
    <t>ყოველ წლიურად დაწყებულია 1 ახალი რეგიონული ნაგავსაყრელის მშენებლობა;
2019 წელს დაგეგმილია 6 ნაგავსაყრელის დახურვა;
2020 წელს დაგეგმილია 3 ნაგავსაყრელის დახურვა.</t>
  </si>
  <si>
    <t>მითითებული შესრულების ინდიკატორები 2019-2020 წლებისთვის, შესაძლოა შეიცვალოს 2018 წლის შესრულების დინამიკის გათვალისწინებით.</t>
  </si>
  <si>
    <t>2018 - 143 კოოპერატივს გადაეცემა 2000 სკა, 15 საწური, 20 სათლელი დანადგარი.
2019 - 95 კოოპერატივს გადაეცემა 1000 სკა,10 საწური, 15 ფიჭის  სათლელი დანადგარი.
2020 -45 კოოპერატივს გადაეცემა 700 სკა, 10 საწური, 10  სათლელი დანადგარი.</t>
  </si>
  <si>
    <t xml:space="preserve">2018-  კოოპერატივის 950 ეპაიეს ჩაუტარდებათ ტრეინინგი დარგობრივი მიმართულებებით.                                                                                                                                                                 2019-კოოპერატივის 1140 მეპაიეს ჩაუტარდებათ ტრეინინგი დარგობრივი მიმართულებებით.                                                                                                                                                           2020-კოოპერატივის 1330  მეპაიეს ჩაუტარდებათ ტრეინინგი დარგობრივი მიმართულებებით. </t>
  </si>
  <si>
    <t>2018- 2 ადგილობრივი  და 1 საერთაშორისოგამოფენა-გაყიდვის მოწყობა; 15 კოოპერატივში დაინერგება სტანდარტიზაციის პროცესი;  15 სავაჭრო ნიშნის რეგისტრაცია-ბრენდირება. 
2019 - 2 ადგილობრივი და 1 საერთაშორისო გამოფენა-გაყიდვის მოწყობა ; 15 კოოპერატივში დაინერგება სტანდარტიზაციის პროცესი;   20 სავაჭრო ნიშნის რეგისტრაცია- ბრენდირება.
2020 -2 ადგილობრივი და 2 საერთაშორისო გამოფენა-გაყიდვის მოწყობა ; 20 კოოპერატივში დაინერგება სტანდარტიზაციის პროცესი;   25 სავაჭრო ნიშნის რეგისტრაცია- ბრენდირება</t>
  </si>
  <si>
    <t>2018 - სათანადო მანქანა-დანადგარებით აღიჭურვება 83 კოოპერატივი 
2019 -სათანადო მანქანა-დანადგარებით აღიჭურვება 53 კოოპერატივი.            
2020 - სათანადო მანქანა-დანადგარებით აღიჭურვება 44 კოოპერატივი       
ჯამში 180 კოოპერატივში დაინერგება თანამედროვე ტიპის წარმოების მეთოდიკა; 40 კოოპერატივში დაინერგება ერთიანი საწარმოო ციკლი (ნედლეული -გადამუშავება- საბოლოო მომხმარებელი)</t>
  </si>
  <si>
    <t>2018 წელს დაზღვეულ იქნება დაახლოებით 16 824 ჰა მიწის ფართობი. 2019 წელს დაზღვეულ იქნება დაახლოებით 26 078 ჰა მიწის ფართობი. 2020 წელს დაზღვეულ იქნება დაახლოებით 29 443 ჰა მიწის ფართობი.</t>
  </si>
  <si>
    <t>2018 წელს დაფინანსდება 74 ახალი ან არსებული საწარმოს გაფართოება/გადაიარაღება/მოდერნიზება. 2019 წელს გაგრძელდება გაცემული სესხების თანადაფინანსება. 2020 წელს გაგრძელდება გაცემული სესხების თანადაფინანსება.</t>
  </si>
  <si>
    <t>2018 წელს ათვისებული თანხის 50 %-მდე მოხმარდება ბაღების გაშენებას (4 000 ჰა-ზე მეტი). შეიქმნება ან/და გადაიარაღდება 50-მე მეტი საწარმო. 2019 წელს ათვისებული თანხის 50%-მდე მოხმარდება თანამედროვე ხეხილის ბაღების გაშენებას (4 000 ჰა-ზე მეტი). შეიქმნება ან/და გადაიარაღდება 50-ზე მეტი საწარმო. 2020 წელსათვისებული თანხის 50%-მდე მოხმარდება თანამედროვე ხეხილის ბაღების გაშენებას (4000 ჰა-ზე მეტი). შეიქმნება ან/და გადაიარაღდება 50-ზე მეტი საწარმო.</t>
  </si>
  <si>
    <t>2018 წელს  გაშენდება/ დაკონტრაქტდება დამატებით 1 200 ჰა  ახალი ბაღი. 2019 წელს  გაშენდება/ დაკონტრაქტდება დამატებით 960 ჰა ახალი ბაღი. 2020 წელს  გაშენდება/ დაკონტრაქტდება დამატებით 960 ჰა ახალი ბაღი</t>
  </si>
  <si>
    <t>2018 წელს  დასრულდება დამატებით 23 გადამამუშავებელი და 8-10 შემნახველი საწარმო (ჯამური ტევადობით 6 000-7 000 ტონა); ჯამში გადამამუშავებელ საწარმოებში დასაქმდება (სეზონურის ჩათვლით) 1 600-მდე ადამინი; არანაკლებ 12 საწარმოში დაინერგება HACCP/ISO 22000 სტანდარტები.</t>
  </si>
  <si>
    <t>2018 წელს განხორციელდება 6 კოოპერატივის საწარმოო დანადგარებით აღჭურვა; წარმოებული მზა პროდუქციისა და შექმნილი დამატებული ღირებულების ოდენობა</t>
  </si>
  <si>
    <t>საპროგნოზო ბიუჯეტი ( ათასი ლარი)</t>
  </si>
  <si>
    <t xml:space="preserve">ეროვნული ინოვაციების ეკოსისტემის ფორმირება და განვითარება (IBRD) </t>
  </si>
  <si>
    <t>2018-2020 წწ. ინოვაციების განვითარების და პოპულარიზაციის მიზნით  ხელშემწყობი ღონისძიებების ორგანიზება. რეგიონებში 100-მდე ჩატარებული კონკურსი, ოლიმპიადა, გამოფენა, კონფერენცია.</t>
  </si>
  <si>
    <t>სსიპ-საქართველოს ინოვაციებისა და ტექნოლოგიების სააგენტო</t>
  </si>
  <si>
    <t xml:space="preserve">ფერმერული საქმიანობის ეკონომიკური გაჯანსაღება, რესტრუქტურირება და მოდერნიზაცია. დივერსიფიკაციისა და  ეფექტიანი მიწოდების ჯაჭვის განვითარების მეშვეობით.  </t>
  </si>
  <si>
    <t>მოსალოდნელი შედეგების შეფასების ინდიკატორების მხრივ ცდომილების ალბათობა განისაზღვრება 5 %-ით (სამიზნე ჯგუფების დაბალი აქტივობა )</t>
  </si>
  <si>
    <t>ინოვაციების განვითარების მიზნით, საქართველოს მასშტაბით შექმნილი, აღჭურვილი და ოპერირებადი ინოვაციების ცენტრები და რეგიონალური ინოვაციების ჰაბები ქალაქებში, დაბებსა და სოფლებში: 2 ჰაბი და 10 ცენტრი (2018); 1 ჰაბი და 10 ცენტრი (2019); 1 ჰაბი და 10 ცენტრი (2020)</t>
  </si>
  <si>
    <t xml:space="preserve">მოსალოდნელი შედეგების შეფასების ინდიკატორების მხრივ ცდომილების ალბათობა განისაზღვრება 20 %-ით (შესაბამისი შენობის შერჩევის პროცესის გართულება ) </t>
  </si>
  <si>
    <t>2018-2020 წწ. „ფართოზოლოვანი ინტერნეტი განვითარებისთვის“ პროგრამის ფარგლებში: ინტერნეტში ჩართვის 10,000 ვაუჩერი (2018), 10,000 ვაუჩერი (2019), 10,000 ვაუჩერი (2020) ფიზიკური პირებისთვის. კომპიუტერის თანადაფინანსების 8,000 ვაუჩერი (2018), 8,000 ვაუჩერი (2019), 8,000 ვაუჩერი (2020) ფიზიკური პირიებისთვის; ინტერნეტში ჩართვის 1000 ვაუჩერი (2018), 800 ვაუჩერი (2019), 800 ვაუჩერი (2020) მეწარმეებისთვის;  კომპიუტერის თანადაფინანსების 500 ვაუჩერი (2018), 500 ვაუჩერი (2019), 500 ვაუჩერი (2020) მეწარმეებისთვის.</t>
  </si>
  <si>
    <t>მოსალოდნელი შედეგების შეფასების ინდიკატორების მხრივ ცდომილების ალბათობა განისაზღვრება 10 %-ით (სათანადო ინფრასტრუქტურის არ არსებობა)</t>
  </si>
  <si>
    <t>ფიზიკური პირებისა და მეწარმეების ეტაპობრივი გადამზადების პროგრამის ფარგლებში კომპიუტერულ წიგნიერებაში გადამზადებული და ინოვაციურ კონკურსებში მონაწილე 11,000 ბენეფიციარი (2018) 11,000 ბენეფიციარი (2019), 11,000 ბენეფიციარი (2020). საერთო ჯამში აქტივობებში მონაწილეობას მიიღებს 33,000 ბენეფიციარი.</t>
  </si>
  <si>
    <t>მოსალოდნელი შედეგების შეფასების ინდიკატორების მხრივ ცდომილების ალბათობა განისაზღვრება 5 %-ით (ტექნიკური ხასიათის რისკები)</t>
  </si>
  <si>
    <t>საინფორმაციო ტექნოლოგიების სფეროში გადამზადებული 1,000 სპეციალისტი (2018), 1,000 სპეციალისტი (2019), 1,000 სპეციალისტი (2020)</t>
  </si>
  <si>
    <t>მოსალოდნელი შედეგების შეფასების ინდიკატორების მხრივ ცდომილების ალბათობა განისაზღვრება 5 %-ით  (სამიზნე ჯგუფის დაბალი აქტივობა)</t>
  </si>
  <si>
    <t>ელექტრონულ კომერციის ტრენინგების, ტექნიკური ხასიათის კონსულტაციების, ქოუჩინგის,  გამოფენების, ინოვაციების აქსელერაციის პროგრამის 1,000 ბენეფიციარი (2018), 1,000 ბენეფიციარი (2019), 1,000 ბენეფიციარი (2020)</t>
  </si>
  <si>
    <t>მოსალოდნელი შედეგების შეფასების ინდიკატორების მხრივ ცდომილების ალბათობა განისაზღვრება 5 %-ით (სამიზნე ჯგუფის დაბალი აქტივობა)</t>
  </si>
  <si>
    <t>მეწარმეობის განვითარება</t>
  </si>
  <si>
    <t>2018 -2020 წლებში რეგიონებში  სახელმწიფო პროგრამის „აწარმოე საქართველოში“ ფინანსებზე ხელმისაწვდომობის კომპონენტის ფარგლებში,  ბენეფიციარი კომპანიების  კრედიტისა და ლიზინგის საგნის პროცენტის თანადაფინანსების მიმართულებით ყოველწლიურად მხარი დაეჭირება დაახლოებით 15 ახალ ან/და არსებული საწარმოს გაფართოების პროექტს.</t>
  </si>
  <si>
    <t>სსიპ აწარმოე საქართველოში</t>
  </si>
  <si>
    <t>ვინაიდან,  სსიპ "აწარმოე საქართველოში" -სააგენტოს სოფლის განვითარებასთან დაკავშირებული პროგრამების ბიუჯეტები არ არის გამიჯნული რეგიონებად და ქალაქებად, საპროგნოზო ბიუჯეტები და ბენეფიციართა რაოდენობა დათვლილია 2016 წლის სტატისტიკურ მონაცემებზე დაყრდნობით რეგიონებსა და ქალაქებში განხორციელებული პროექტების წილობრივი თანაფარდობის საფუძველზე. აღნიშნული საპროგნოზო ბიუჯეტების გაანგარიშების მიზნებისთვის სოფელად მიჩნეულია ყველა დასახლებული პუნქტი   5 თვითმმართველი ქალაქის გარდა.  ასევე, შესაძლოა საჭირო გახდეს  სოფლის განვითარებასთან დაკავშირებული პროგრამების დაკორექტირება, რადგან 2018 წელს სახელმწიფო ბიუჯეტიდან შესაძლებელია დამატებით  გამოიყოს სახსრები მიკრო და მცირე მეწარმეობის განვითარებისთვის.</t>
  </si>
  <si>
    <t>ტურიზმის განვითარება</t>
  </si>
  <si>
    <t>2018-2020 წლებში რეგიონებში  სახელმწიფო პოგრამის "აწარმოე საქართველოში"  სასტუმრო ინდუსტრიის მიმართულების ფარგლებში   ყოველწლიურად მხარი დაეჭირება დაახლოებით 10 ახალ ან/და არსებული სასტუმროს გაფართოების პროექტს.</t>
  </si>
  <si>
    <t>ტურიზმის განვითარება და ხელშეწყობა</t>
  </si>
  <si>
    <t>2018-2020 - დამატებით 5 ტურისტული პროდუქტი, დამატებით 4 ინფრასტრუქტურული პროექტი (ყოველ წელს);  2018 წელს გადამზადებული იქნება 1350 ტრენინგის მონაწილე;  2019-2020 წლებში, თითოეულ წელს  - 1400 ტრენინგის მონაწილე.</t>
  </si>
  <si>
    <t>სსიპ საქართველოს ტურიზმის ეროვნული ადმინისტრაცია</t>
  </si>
  <si>
    <r>
      <t xml:space="preserve">ცდომილება </t>
    </r>
    <r>
      <rPr>
        <sz val="8"/>
        <color theme="1"/>
        <rFont val="Sylfaen"/>
        <family val="1"/>
      </rPr>
      <t>მაქსიმუმ</t>
    </r>
    <r>
      <rPr>
        <sz val="8"/>
        <color theme="1"/>
        <rFont val="Calibri"/>
        <family val="2"/>
        <scheme val="minor"/>
      </rPr>
      <t xml:space="preserve"> </t>
    </r>
    <r>
      <rPr>
        <sz val="8"/>
        <color theme="1"/>
        <rFont val="Sylfaen"/>
        <family val="1"/>
      </rPr>
      <t>შეიძლება</t>
    </r>
    <r>
      <rPr>
        <sz val="8"/>
        <color theme="1"/>
        <rFont val="Calibri"/>
        <family val="2"/>
        <scheme val="minor"/>
      </rPr>
      <t xml:space="preserve"> </t>
    </r>
    <r>
      <rPr>
        <sz val="8"/>
        <color theme="1"/>
        <rFont val="Sylfaen"/>
        <family val="1"/>
      </rPr>
      <t>იყოს</t>
    </r>
    <r>
      <rPr>
        <sz val="8"/>
        <color theme="1"/>
        <rFont val="Calibri"/>
        <family val="2"/>
        <scheme val="minor"/>
      </rPr>
      <t xml:space="preserve">  15% -ი</t>
    </r>
    <r>
      <rPr>
        <sz val="8"/>
        <color theme="1"/>
        <rFont val="Sylfaen"/>
        <family val="1"/>
      </rPr>
      <t>ანი ალბათობით</t>
    </r>
    <r>
      <rPr>
        <sz val="8"/>
        <color theme="1"/>
        <rFont val="Calibri"/>
        <family val="2"/>
        <scheme val="minor"/>
      </rPr>
      <t xml:space="preserve">. </t>
    </r>
    <r>
      <rPr>
        <sz val="8"/>
        <color theme="1"/>
        <rFont val="Sylfaen"/>
        <family val="1"/>
      </rPr>
      <t>რაც</t>
    </r>
    <r>
      <rPr>
        <sz val="8"/>
        <color theme="1"/>
        <rFont val="Calibri"/>
        <family val="2"/>
        <scheme val="minor"/>
      </rPr>
      <t xml:space="preserve"> </t>
    </r>
    <r>
      <rPr>
        <sz val="8"/>
        <color theme="1"/>
        <rFont val="Sylfaen"/>
        <family val="1"/>
      </rPr>
      <t>შეეხება</t>
    </r>
    <r>
      <rPr>
        <sz val="8"/>
        <color theme="1"/>
        <rFont val="Calibri"/>
        <family val="2"/>
        <scheme val="minor"/>
      </rPr>
      <t xml:space="preserve">  </t>
    </r>
    <r>
      <rPr>
        <sz val="8"/>
        <color theme="1"/>
        <rFont val="Sylfaen"/>
        <family val="1"/>
      </rPr>
      <t>ქალაქებსა</t>
    </r>
    <r>
      <rPr>
        <sz val="8"/>
        <color theme="1"/>
        <rFont val="Calibri"/>
        <family val="2"/>
        <scheme val="minor"/>
      </rPr>
      <t xml:space="preserve"> </t>
    </r>
    <r>
      <rPr>
        <sz val="8"/>
        <color theme="1"/>
        <rFont val="Sylfaen"/>
        <family val="1"/>
      </rPr>
      <t>და</t>
    </r>
    <r>
      <rPr>
        <sz val="8"/>
        <color theme="1"/>
        <rFont val="Calibri"/>
        <family val="2"/>
        <scheme val="minor"/>
      </rPr>
      <t xml:space="preserve"> </t>
    </r>
    <r>
      <rPr>
        <sz val="8"/>
        <color theme="1"/>
        <rFont val="Sylfaen"/>
        <family val="1"/>
      </rPr>
      <t>სოფლებზე</t>
    </r>
    <r>
      <rPr>
        <sz val="8"/>
        <color theme="1"/>
        <rFont val="Calibri"/>
        <family val="2"/>
        <scheme val="minor"/>
      </rPr>
      <t xml:space="preserve"> </t>
    </r>
    <r>
      <rPr>
        <sz val="8"/>
        <color theme="1"/>
        <rFont val="Sylfaen"/>
        <family val="1"/>
      </rPr>
      <t>გადანაწილებას</t>
    </r>
    <r>
      <rPr>
        <sz val="8"/>
        <color theme="1"/>
        <rFont val="Calibri"/>
        <family val="2"/>
        <scheme val="minor"/>
      </rPr>
      <t xml:space="preserve"> </t>
    </r>
    <r>
      <rPr>
        <sz val="8"/>
        <color theme="1"/>
        <rFont val="Sylfaen"/>
        <family val="1"/>
      </rPr>
      <t>ვერანაირად</t>
    </r>
    <r>
      <rPr>
        <sz val="8"/>
        <color theme="1"/>
        <rFont val="Calibri"/>
        <family val="2"/>
        <scheme val="minor"/>
      </rPr>
      <t xml:space="preserve"> </t>
    </r>
    <r>
      <rPr>
        <sz val="8"/>
        <color theme="1"/>
        <rFont val="Sylfaen"/>
        <family val="1"/>
      </rPr>
      <t>ვერ</t>
    </r>
    <r>
      <rPr>
        <sz val="8"/>
        <color theme="1"/>
        <rFont val="Calibri"/>
        <family val="2"/>
        <scheme val="minor"/>
      </rPr>
      <t xml:space="preserve"> </t>
    </r>
    <r>
      <rPr>
        <sz val="8"/>
        <color theme="1"/>
        <rFont val="Sylfaen"/>
        <family val="1"/>
      </rPr>
      <t>დაიყოფა</t>
    </r>
    <r>
      <rPr>
        <sz val="8"/>
        <color theme="1"/>
        <rFont val="Calibri"/>
        <family val="2"/>
        <scheme val="minor"/>
      </rPr>
      <t xml:space="preserve"> </t>
    </r>
    <r>
      <rPr>
        <sz val="8"/>
        <color theme="1"/>
        <rFont val="Sylfaen"/>
        <family val="1"/>
      </rPr>
      <t>ვინაიდან</t>
    </r>
    <r>
      <rPr>
        <sz val="8"/>
        <color theme="1"/>
        <rFont val="Calibri"/>
        <family val="2"/>
        <scheme val="minor"/>
      </rPr>
      <t xml:space="preserve"> </t>
    </r>
    <r>
      <rPr>
        <sz val="8"/>
        <color theme="1"/>
        <rFont val="Sylfaen"/>
        <family val="1"/>
      </rPr>
      <t>არც</t>
    </r>
    <r>
      <rPr>
        <sz val="8"/>
        <color theme="1"/>
        <rFont val="Calibri"/>
        <family val="2"/>
        <scheme val="minor"/>
      </rPr>
      <t xml:space="preserve"> </t>
    </r>
    <r>
      <rPr>
        <sz val="8"/>
        <color theme="1"/>
        <rFont val="Sylfaen"/>
        <family val="1"/>
      </rPr>
      <t>ერთი</t>
    </r>
    <r>
      <rPr>
        <sz val="8"/>
        <color theme="1"/>
        <rFont val="Calibri"/>
        <family val="2"/>
        <scheme val="minor"/>
      </rPr>
      <t xml:space="preserve"> </t>
    </r>
    <r>
      <rPr>
        <sz val="8"/>
        <color theme="1"/>
        <rFont val="Sylfaen"/>
        <family val="1"/>
      </rPr>
      <t>პროექტი</t>
    </r>
    <r>
      <rPr>
        <sz val="8"/>
        <color theme="1"/>
        <rFont val="Calibri"/>
        <family val="2"/>
        <scheme val="minor"/>
      </rPr>
      <t xml:space="preserve"> </t>
    </r>
    <r>
      <rPr>
        <sz val="8"/>
        <color theme="1"/>
        <rFont val="Sylfaen"/>
        <family val="1"/>
      </rPr>
      <t>არაა</t>
    </r>
    <r>
      <rPr>
        <sz val="8"/>
        <color theme="1"/>
        <rFont val="Calibri"/>
        <family val="2"/>
        <scheme val="minor"/>
      </rPr>
      <t xml:space="preserve"> </t>
    </r>
    <r>
      <rPr>
        <sz val="8"/>
        <color theme="1"/>
        <rFont val="Sylfaen"/>
        <family val="1"/>
      </rPr>
      <t>განსაზვრული</t>
    </r>
    <r>
      <rPr>
        <sz val="8"/>
        <color theme="1"/>
        <rFont val="Calibri"/>
        <family val="2"/>
        <scheme val="minor"/>
      </rPr>
      <t xml:space="preserve"> </t>
    </r>
    <r>
      <rPr>
        <sz val="8"/>
        <color theme="1"/>
        <rFont val="Sylfaen"/>
        <family val="1"/>
      </rPr>
      <t>ინდივიდუალური</t>
    </r>
    <r>
      <rPr>
        <sz val="8"/>
        <color theme="1"/>
        <rFont val="Calibri"/>
        <family val="2"/>
        <scheme val="minor"/>
      </rPr>
      <t xml:space="preserve"> </t>
    </r>
    <r>
      <rPr>
        <sz val="8"/>
        <color theme="1"/>
        <rFont val="Sylfaen"/>
        <family val="1"/>
      </rPr>
      <t>ადგილისთვის</t>
    </r>
    <r>
      <rPr>
        <sz val="8"/>
        <color theme="1"/>
        <rFont val="Calibri"/>
        <family val="2"/>
        <scheme val="minor"/>
      </rPr>
      <t xml:space="preserve">.  </t>
    </r>
    <r>
      <rPr>
        <sz val="8"/>
        <color theme="1"/>
        <rFont val="Sylfaen"/>
        <family val="1"/>
      </rPr>
      <t>მაგ</t>
    </r>
    <r>
      <rPr>
        <sz val="8"/>
        <color theme="1"/>
        <rFont val="Calibri"/>
        <family val="2"/>
        <scheme val="minor"/>
      </rPr>
      <t xml:space="preserve">: </t>
    </r>
    <r>
      <rPr>
        <sz val="8"/>
        <color theme="1"/>
        <rFont val="Sylfaen"/>
        <family val="1"/>
      </rPr>
      <t>სამთო</t>
    </r>
    <r>
      <rPr>
        <sz val="8"/>
        <color theme="1"/>
        <rFont val="Calibri"/>
        <family val="2"/>
        <scheme val="minor"/>
      </rPr>
      <t>-</t>
    </r>
    <r>
      <rPr>
        <sz val="8"/>
        <color theme="1"/>
        <rFont val="Sylfaen"/>
        <family val="1"/>
      </rPr>
      <t>საფეხმავლო</t>
    </r>
    <r>
      <rPr>
        <sz val="8"/>
        <color theme="1"/>
        <rFont val="Calibri"/>
        <family val="2"/>
        <scheme val="minor"/>
      </rPr>
      <t xml:space="preserve"> </t>
    </r>
    <r>
      <rPr>
        <sz val="8"/>
        <color theme="1"/>
        <rFont val="Sylfaen"/>
        <family val="1"/>
      </rPr>
      <t>ბილიკები</t>
    </r>
    <r>
      <rPr>
        <sz val="8"/>
        <color theme="1"/>
        <rFont val="Calibri"/>
        <family val="2"/>
        <scheme val="minor"/>
      </rPr>
      <t xml:space="preserve"> </t>
    </r>
    <r>
      <rPr>
        <sz val="8"/>
        <color theme="1"/>
        <rFont val="Sylfaen"/>
        <family val="1"/>
      </rPr>
      <t>მოიცავს</t>
    </r>
    <r>
      <rPr>
        <sz val="8"/>
        <color theme="1"/>
        <rFont val="Calibri"/>
        <family val="2"/>
        <scheme val="minor"/>
      </rPr>
      <t xml:space="preserve"> </t>
    </r>
    <r>
      <rPr>
        <sz val="8"/>
        <color theme="1"/>
        <rFont val="Sylfaen"/>
        <family val="1"/>
      </rPr>
      <t>არაერთ</t>
    </r>
    <r>
      <rPr>
        <sz val="8"/>
        <color theme="1"/>
        <rFont val="Calibri"/>
        <family val="2"/>
        <scheme val="minor"/>
      </rPr>
      <t xml:space="preserve"> </t>
    </r>
    <r>
      <rPr>
        <sz val="8"/>
        <color theme="1"/>
        <rFont val="Sylfaen"/>
        <family val="1"/>
      </rPr>
      <t>სოფლის</t>
    </r>
    <r>
      <rPr>
        <sz val="8"/>
        <color theme="1"/>
        <rFont val="Calibri"/>
        <family val="2"/>
        <scheme val="minor"/>
      </rPr>
      <t xml:space="preserve"> </t>
    </r>
    <r>
      <rPr>
        <sz val="8"/>
        <color theme="1"/>
        <rFont val="Sylfaen"/>
        <family val="1"/>
      </rPr>
      <t>მთას</t>
    </r>
    <r>
      <rPr>
        <sz val="8"/>
        <color theme="1"/>
        <rFont val="Calibri"/>
        <family val="2"/>
        <scheme val="minor"/>
      </rPr>
      <t xml:space="preserve"> </t>
    </r>
    <r>
      <rPr>
        <sz val="8"/>
        <color theme="1"/>
        <rFont val="Sylfaen"/>
        <family val="1"/>
      </rPr>
      <t>და</t>
    </r>
    <r>
      <rPr>
        <sz val="8"/>
        <color theme="1"/>
        <rFont val="Calibri"/>
        <family val="2"/>
        <scheme val="minor"/>
      </rPr>
      <t xml:space="preserve"> </t>
    </r>
    <r>
      <rPr>
        <sz val="8"/>
        <color theme="1"/>
        <rFont val="Sylfaen"/>
        <family val="1"/>
      </rPr>
      <t>მათ</t>
    </r>
    <r>
      <rPr>
        <sz val="8"/>
        <color theme="1"/>
        <rFont val="Calibri"/>
        <family val="2"/>
        <scheme val="minor"/>
      </rPr>
      <t xml:space="preserve"> </t>
    </r>
    <r>
      <rPr>
        <sz val="8"/>
        <color theme="1"/>
        <rFont val="Sylfaen"/>
        <family val="1"/>
      </rPr>
      <t>შორის</t>
    </r>
    <r>
      <rPr>
        <sz val="8"/>
        <color theme="1"/>
        <rFont val="Calibri"/>
        <family val="2"/>
        <scheme val="minor"/>
      </rPr>
      <t xml:space="preserve"> </t>
    </r>
    <r>
      <rPr>
        <sz val="8"/>
        <color theme="1"/>
        <rFont val="Sylfaen"/>
        <family val="1"/>
      </rPr>
      <t>შეიძლება</t>
    </r>
    <r>
      <rPr>
        <sz val="8"/>
        <color theme="1"/>
        <rFont val="Calibri"/>
        <family val="2"/>
        <scheme val="minor"/>
      </rPr>
      <t xml:space="preserve"> </t>
    </r>
    <r>
      <rPr>
        <sz val="8"/>
        <color theme="1"/>
        <rFont val="Sylfaen"/>
        <family val="1"/>
      </rPr>
      <t>იყოს</t>
    </r>
    <r>
      <rPr>
        <sz val="8"/>
        <color theme="1"/>
        <rFont val="Calibri"/>
        <family val="2"/>
        <scheme val="minor"/>
      </rPr>
      <t xml:space="preserve"> </t>
    </r>
    <r>
      <rPr>
        <sz val="8"/>
        <color theme="1"/>
        <rFont val="Sylfaen"/>
        <family val="1"/>
      </rPr>
      <t>ქალაქის</t>
    </r>
    <r>
      <rPr>
        <sz val="8"/>
        <color theme="1"/>
        <rFont val="Calibri"/>
        <family val="2"/>
        <scheme val="minor"/>
      </rPr>
      <t xml:space="preserve"> </t>
    </r>
    <r>
      <rPr>
        <sz val="8"/>
        <color theme="1"/>
        <rFont val="Sylfaen"/>
        <family val="1"/>
      </rPr>
      <t>მიმდებარე</t>
    </r>
    <r>
      <rPr>
        <sz val="8"/>
        <color theme="1"/>
        <rFont val="Calibri"/>
        <family val="2"/>
        <scheme val="minor"/>
      </rPr>
      <t xml:space="preserve"> </t>
    </r>
    <r>
      <rPr>
        <sz val="8"/>
        <color theme="1"/>
        <rFont val="Sylfaen"/>
        <family val="1"/>
      </rPr>
      <t>ტერიტორიებიც</t>
    </r>
    <r>
      <rPr>
        <sz val="8"/>
        <color theme="1"/>
        <rFont val="Calibri"/>
        <family val="2"/>
        <scheme val="minor"/>
      </rPr>
      <t xml:space="preserve">.  </t>
    </r>
    <r>
      <rPr>
        <sz val="8"/>
        <color theme="1"/>
        <rFont val="Sylfaen"/>
        <family val="1"/>
      </rPr>
      <t>ასევე</t>
    </r>
    <r>
      <rPr>
        <sz val="8"/>
        <color theme="1"/>
        <rFont val="Calibri"/>
        <family val="2"/>
        <scheme val="minor"/>
      </rPr>
      <t xml:space="preserve"> </t>
    </r>
    <r>
      <rPr>
        <sz val="8"/>
        <color theme="1"/>
        <rFont val="Sylfaen"/>
        <family val="1"/>
      </rPr>
      <t>პროექტი</t>
    </r>
    <r>
      <rPr>
        <sz val="8"/>
        <color theme="1"/>
        <rFont val="Calibri"/>
        <family val="2"/>
        <scheme val="minor"/>
      </rPr>
      <t xml:space="preserve"> ,, </t>
    </r>
    <r>
      <rPr>
        <sz val="8"/>
        <color theme="1"/>
        <rFont val="Sylfaen"/>
        <family val="1"/>
      </rPr>
      <t>ღვინის</t>
    </r>
    <r>
      <rPr>
        <sz val="8"/>
        <color theme="1"/>
        <rFont val="Calibri"/>
        <family val="2"/>
        <scheme val="minor"/>
      </rPr>
      <t xml:space="preserve"> </t>
    </r>
    <r>
      <rPr>
        <sz val="8"/>
        <color theme="1"/>
        <rFont val="Sylfaen"/>
        <family val="1"/>
      </rPr>
      <t>გზა</t>
    </r>
    <r>
      <rPr>
        <sz val="8"/>
        <color theme="1"/>
        <rFont val="Calibri"/>
        <family val="2"/>
        <scheme val="minor"/>
      </rPr>
      <t xml:space="preserve"> ''- </t>
    </r>
    <r>
      <rPr>
        <sz val="8"/>
        <color theme="1"/>
        <rFont val="Sylfaen"/>
        <family val="1"/>
      </rPr>
      <t>ობიექტები</t>
    </r>
    <r>
      <rPr>
        <sz val="8"/>
        <color theme="1"/>
        <rFont val="Calibri"/>
        <family val="2"/>
        <scheme val="minor"/>
      </rPr>
      <t xml:space="preserve"> </t>
    </r>
    <r>
      <rPr>
        <sz val="8"/>
        <color theme="1"/>
        <rFont val="Sylfaen"/>
        <family val="1"/>
      </rPr>
      <t>მთელი</t>
    </r>
    <r>
      <rPr>
        <sz val="8"/>
        <color theme="1"/>
        <rFont val="Calibri"/>
        <family val="2"/>
        <scheme val="minor"/>
      </rPr>
      <t xml:space="preserve"> </t>
    </r>
    <r>
      <rPr>
        <sz val="8"/>
        <color theme="1"/>
        <rFont val="Sylfaen"/>
        <family val="1"/>
      </rPr>
      <t>ქვეყნის</t>
    </r>
    <r>
      <rPr>
        <sz val="8"/>
        <color theme="1"/>
        <rFont val="Calibri"/>
        <family val="2"/>
        <scheme val="minor"/>
      </rPr>
      <t xml:space="preserve"> </t>
    </r>
    <r>
      <rPr>
        <sz val="8"/>
        <color theme="1"/>
        <rFont val="Sylfaen"/>
        <family val="1"/>
      </rPr>
      <t>მასშტაბითაა</t>
    </r>
    <r>
      <rPr>
        <sz val="8"/>
        <color theme="1"/>
        <rFont val="Calibri"/>
        <family val="2"/>
        <scheme val="minor"/>
      </rPr>
      <t xml:space="preserve"> </t>
    </r>
    <r>
      <rPr>
        <sz val="8"/>
        <color theme="1"/>
        <rFont val="Sylfaen"/>
        <family val="1"/>
      </rPr>
      <t>და</t>
    </r>
    <r>
      <rPr>
        <sz val="8"/>
        <color theme="1"/>
        <rFont val="Calibri"/>
        <family val="2"/>
        <scheme val="minor"/>
      </rPr>
      <t xml:space="preserve"> </t>
    </r>
    <r>
      <rPr>
        <sz val="8"/>
        <color theme="1"/>
        <rFont val="Sylfaen"/>
        <family val="1"/>
      </rPr>
      <t>მათ</t>
    </r>
    <r>
      <rPr>
        <sz val="8"/>
        <color theme="1"/>
        <rFont val="Calibri"/>
        <family val="2"/>
        <scheme val="minor"/>
      </rPr>
      <t xml:space="preserve"> </t>
    </r>
    <r>
      <rPr>
        <sz val="8"/>
        <color theme="1"/>
        <rFont val="Sylfaen"/>
        <family val="1"/>
      </rPr>
      <t>შორის,</t>
    </r>
    <r>
      <rPr>
        <sz val="8"/>
        <color theme="1"/>
        <rFont val="Calibri"/>
        <family val="2"/>
        <scheme val="minor"/>
      </rPr>
      <t xml:space="preserve"> </t>
    </r>
    <r>
      <rPr>
        <sz val="8"/>
        <color theme="1"/>
        <rFont val="Sylfaen"/>
        <family val="1"/>
      </rPr>
      <t>შეიძლება</t>
    </r>
    <r>
      <rPr>
        <sz val="8"/>
        <color theme="1"/>
        <rFont val="Calibri"/>
        <family val="2"/>
        <scheme val="minor"/>
      </rPr>
      <t xml:space="preserve"> </t>
    </r>
    <r>
      <rPr>
        <sz val="8"/>
        <color theme="1"/>
        <rFont val="Sylfaen"/>
        <family val="1"/>
      </rPr>
      <t>იყოს</t>
    </r>
    <r>
      <rPr>
        <sz val="8"/>
        <color theme="1"/>
        <rFont val="Calibri"/>
        <family val="2"/>
        <scheme val="minor"/>
      </rPr>
      <t xml:space="preserve"> </t>
    </r>
    <r>
      <rPr>
        <sz val="8"/>
        <color theme="1"/>
        <rFont val="Sylfaen"/>
        <family val="1"/>
      </rPr>
      <t>გარკვეული</t>
    </r>
    <r>
      <rPr>
        <sz val="8"/>
        <color theme="1"/>
        <rFont val="Calibri"/>
        <family val="2"/>
        <scheme val="minor"/>
      </rPr>
      <t xml:space="preserve"> </t>
    </r>
    <r>
      <rPr>
        <sz val="8"/>
        <color theme="1"/>
        <rFont val="Sylfaen"/>
        <family val="1"/>
      </rPr>
      <t>მარნები</t>
    </r>
    <r>
      <rPr>
        <sz val="8"/>
        <color theme="1"/>
        <rFont val="Calibri"/>
        <family val="2"/>
        <scheme val="minor"/>
      </rPr>
      <t xml:space="preserve"> </t>
    </r>
    <r>
      <rPr>
        <sz val="8"/>
        <color theme="1"/>
        <rFont val="Sylfaen"/>
        <family val="1"/>
      </rPr>
      <t>ქალაქის</t>
    </r>
    <r>
      <rPr>
        <sz val="8"/>
        <color theme="1"/>
        <rFont val="Calibri"/>
        <family val="2"/>
        <scheme val="minor"/>
      </rPr>
      <t xml:space="preserve"> </t>
    </r>
    <r>
      <rPr>
        <sz val="8"/>
        <color theme="1"/>
        <rFont val="Sylfaen"/>
        <family val="1"/>
      </rPr>
      <t>ტერიტორიაზეც</t>
    </r>
    <r>
      <rPr>
        <sz val="8"/>
        <color theme="1"/>
        <rFont val="Calibri"/>
        <family val="2"/>
        <scheme val="minor"/>
      </rPr>
      <t xml:space="preserve">. </t>
    </r>
    <r>
      <rPr>
        <sz val="8"/>
        <color theme="1"/>
        <rFont val="Sylfaen"/>
        <family val="1"/>
      </rPr>
      <t>ვერ</t>
    </r>
    <r>
      <rPr>
        <sz val="8"/>
        <color theme="1"/>
        <rFont val="Calibri"/>
        <family val="2"/>
        <scheme val="minor"/>
      </rPr>
      <t xml:space="preserve"> </t>
    </r>
    <r>
      <rPr>
        <sz val="8"/>
        <color theme="1"/>
        <rFont val="Sylfaen"/>
        <family val="1"/>
      </rPr>
      <t>გამოიყოფა</t>
    </r>
    <r>
      <rPr>
        <sz val="8"/>
        <color theme="1"/>
        <rFont val="Calibri"/>
        <family val="2"/>
        <scheme val="minor"/>
      </rPr>
      <t xml:space="preserve"> </t>
    </r>
    <r>
      <rPr>
        <sz val="8"/>
        <color theme="1"/>
        <rFont val="Sylfaen"/>
        <family val="1"/>
      </rPr>
      <t>მათ</t>
    </r>
    <r>
      <rPr>
        <sz val="8"/>
        <color theme="1"/>
        <rFont val="Calibri"/>
        <family val="2"/>
        <scheme val="minor"/>
      </rPr>
      <t xml:space="preserve"> </t>
    </r>
    <r>
      <rPr>
        <sz val="8"/>
        <color theme="1"/>
        <rFont val="Sylfaen"/>
        <family val="1"/>
      </rPr>
      <t>შორის,</t>
    </r>
    <r>
      <rPr>
        <sz val="8"/>
        <color theme="1"/>
        <rFont val="Calibri"/>
        <family val="2"/>
        <scheme val="minor"/>
      </rPr>
      <t xml:space="preserve"> </t>
    </r>
    <r>
      <rPr>
        <sz val="8"/>
        <color theme="1"/>
        <rFont val="Sylfaen"/>
        <family val="1"/>
      </rPr>
      <t>რამდენი</t>
    </r>
    <r>
      <rPr>
        <sz val="8"/>
        <color theme="1"/>
        <rFont val="Calibri"/>
        <family val="2"/>
        <scheme val="minor"/>
      </rPr>
      <t xml:space="preserve"> </t>
    </r>
    <r>
      <rPr>
        <sz val="8"/>
        <color theme="1"/>
        <rFont val="Sylfaen"/>
        <family val="1"/>
      </rPr>
      <t>იქნება</t>
    </r>
    <r>
      <rPr>
        <sz val="8"/>
        <color theme="1"/>
        <rFont val="Calibri"/>
        <family val="2"/>
        <scheme val="minor"/>
      </rPr>
      <t xml:space="preserve"> </t>
    </r>
    <r>
      <rPr>
        <sz val="8"/>
        <color theme="1"/>
        <rFont val="Sylfaen"/>
        <family val="1"/>
      </rPr>
      <t>მომავალში</t>
    </r>
    <r>
      <rPr>
        <sz val="8"/>
        <color theme="1"/>
        <rFont val="Calibri"/>
        <family val="2"/>
        <scheme val="minor"/>
      </rPr>
      <t xml:space="preserve"> </t>
    </r>
    <r>
      <rPr>
        <sz val="8"/>
        <color theme="1"/>
        <rFont val="Sylfaen"/>
        <family val="1"/>
      </rPr>
      <t>ისეთი</t>
    </r>
    <r>
      <rPr>
        <sz val="8"/>
        <color theme="1"/>
        <rFont val="Calibri"/>
        <family val="2"/>
        <scheme val="minor"/>
      </rPr>
      <t xml:space="preserve"> </t>
    </r>
    <r>
      <rPr>
        <sz val="8"/>
        <color theme="1"/>
        <rFont val="Sylfaen"/>
        <family val="1"/>
      </rPr>
      <t>საწარმო,</t>
    </r>
    <r>
      <rPr>
        <sz val="8"/>
        <color theme="1"/>
        <rFont val="Calibri"/>
        <family val="2"/>
        <scheme val="minor"/>
      </rPr>
      <t xml:space="preserve"> </t>
    </r>
    <r>
      <rPr>
        <sz val="8"/>
        <color theme="1"/>
        <rFont val="Sylfaen"/>
        <family val="1"/>
      </rPr>
      <t>რომელიც</t>
    </r>
    <r>
      <rPr>
        <sz val="8"/>
        <color theme="1"/>
        <rFont val="Calibri"/>
        <family val="2"/>
        <scheme val="minor"/>
      </rPr>
      <t xml:space="preserve"> </t>
    </r>
    <r>
      <rPr>
        <sz val="8"/>
        <color theme="1"/>
        <rFont val="Sylfaen"/>
        <family val="1"/>
      </rPr>
      <t>ქალაქს იქნება მიკუთვნებული.</t>
    </r>
    <r>
      <rPr>
        <sz val="8"/>
        <color theme="1"/>
        <rFont val="Calibri"/>
        <family val="2"/>
        <scheme val="minor"/>
      </rPr>
      <t xml:space="preserve"> </t>
    </r>
    <r>
      <rPr>
        <sz val="8"/>
        <color theme="1"/>
        <rFont val="Sylfaen"/>
        <family val="1"/>
      </rPr>
      <t>ძირითადად</t>
    </r>
    <r>
      <rPr>
        <sz val="8"/>
        <color theme="1"/>
        <rFont val="Calibri"/>
        <family val="2"/>
        <scheme val="minor"/>
      </rPr>
      <t xml:space="preserve"> </t>
    </r>
    <r>
      <rPr>
        <sz val="8"/>
        <color theme="1"/>
        <rFont val="Sylfaen"/>
        <family val="1"/>
      </rPr>
      <t>ამ</t>
    </r>
    <r>
      <rPr>
        <sz val="8"/>
        <color theme="1"/>
        <rFont val="Calibri"/>
        <family val="2"/>
        <scheme val="minor"/>
      </rPr>
      <t xml:space="preserve"> </t>
    </r>
    <r>
      <rPr>
        <sz val="8"/>
        <color theme="1"/>
        <rFont val="Sylfaen"/>
        <family val="1"/>
      </rPr>
      <t>ტიპის</t>
    </r>
    <r>
      <rPr>
        <sz val="8"/>
        <color theme="1"/>
        <rFont val="Calibri"/>
        <family val="2"/>
        <scheme val="minor"/>
      </rPr>
      <t xml:space="preserve"> </t>
    </r>
    <r>
      <rPr>
        <sz val="8"/>
        <color theme="1"/>
        <rFont val="Sylfaen"/>
        <family val="1"/>
      </rPr>
      <t>ობიექტები</t>
    </r>
    <r>
      <rPr>
        <sz val="8"/>
        <color theme="1"/>
        <rFont val="Calibri"/>
        <family val="2"/>
        <scheme val="minor"/>
      </rPr>
      <t xml:space="preserve"> </t>
    </r>
    <r>
      <rPr>
        <sz val="8"/>
        <color theme="1"/>
        <rFont val="Sylfaen"/>
        <family val="1"/>
      </rPr>
      <t>სოფლად</t>
    </r>
    <r>
      <rPr>
        <sz val="8"/>
        <color theme="1"/>
        <rFont val="Calibri"/>
        <family val="2"/>
        <scheme val="minor"/>
      </rPr>
      <t xml:space="preserve"> </t>
    </r>
    <r>
      <rPr>
        <sz val="8"/>
        <color theme="1"/>
        <rFont val="Sylfaen"/>
        <family val="1"/>
      </rPr>
      <t>გვხვდება</t>
    </r>
    <r>
      <rPr>
        <sz val="8"/>
        <color theme="1"/>
        <rFont val="Calibri"/>
        <family val="2"/>
        <scheme val="minor"/>
      </rPr>
      <t>.</t>
    </r>
  </si>
  <si>
    <t>2018 წელი - საცხოვრებლით დაკმაყოფილდება ეკომიგრანტთა მინიმუმ 45-50 ოჯახი;                                           
2019 -წელი - საცხოვრებლით დაკმაყოფილდება ეკომიგრანტთა მინიმუმ 45-50 ოჯახი;                                             
2020 წელი -  საცხოვრებლით დაკმაყოფილდება ეკომიგრანტთა მინიმუმ 45-50 ოჯახი.</t>
  </si>
  <si>
    <t>ნარჩენების მართვა. სოფლად ნარჩენების მართვის მდგრადი სისტემების განვითარების ხელშეწყობა.</t>
  </si>
  <si>
    <t>კლიმატის ცვლილება. კლიმატის ცვლილებით გამოწვეული შესაძლო ნეგატიური გავლენის შერბილების ღონისძიებების განხორციელება. რისკების შეფასება.</t>
  </si>
  <si>
    <t>საჯარო სკოლის მოსწავლეების ტრანსპორტით უზრუნველყოფა</t>
  </si>
  <si>
    <t>2018, 2019, 2020 წწ. - ყოველწლიურად პროგრამის ბენეფიციართა 100% უზრუნველყოფილია ტრანსპორტით.</t>
  </si>
  <si>
    <t>სოფლის მეურნეობის მოდერნიზაციის, ბაზარზე წვდომისა და მდგრადობის პროექტი</t>
  </si>
  <si>
    <t xml:space="preserve">2018 წელს - გაუმჯობესდება სარწყავი წყლის მიწოდება 1350 ჰექტარზე; ჩატარდება მიწის აღდგენითი სამუშაოები 2 ობიექტზე;   გაიცემა 40 მდე გრანტი კერძო პირებისათვის და 8 მდე  გრანტი აგრობიზნესისათვის;  მოეწყობა 3 სადემონსტრაციო ნაკვეთი,    გადამზადდება 300-მდე  ფერმერი.                                                                                                                                    2019 წელს - გაუმჯობესდება სარწყავი წყლის მიწოდება 1350 ჰექტარზე;  ჩატარდება მიწის აღდგენითი სამუშაოები 1 ობიექტზ; გაიცემა 40 მდე გრანტი კერძო პირებისათვის და 8 მდე  გრანტი აგრობიზნესისათვის.  </t>
  </si>
  <si>
    <t>სოფლის ეკონომიკის დივერსიფიკაცია სოფლის მეურნეობასთან დაკავშირებული ღირებულებათა ჯაჭვის გაძლიერებით და მდგრადი არასასოფლო-სამეურნეო მიმართულებების განვითარების საშუალებით.</t>
  </si>
  <si>
    <t>პროექტი</t>
  </si>
  <si>
    <t>საქართველოს სოფლის განვითარების 2017-2020 წწ. სტრატეგიის 2018-2020 წწ. სამოქმედო გეგმა</t>
  </si>
  <si>
    <t>შესაბამისი აქტივობების განხორციელებისათვის სამოქმედო გეგმაში გაწერილი საპროგნოზო ბიუჯეტები შესაძლოა დაექვემდებაროს მნიშვნელოვან კორექტირებას 2018 წლის და ყოველი შემდგომი წლის ბოლოს, საქართველოში არსებული საბიუჯეტო პროცესის ციკლის და ამ სამოქმედო გეგმის დამტკიცების პერიოდის გათვალისწინებით.  შესრულების ინდიკატორები 2019-2020 წლებისთვის, შესაძლოა შეიცვალოს 2018 წლის შესრულების დინამიკის გათვალისწინებით.</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</si>
</sst>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30">
    <font>
      <sz val="11"/>
      <color theme="1"/>
      <name val="Calibri"/>
      <family val="2"/>
      <scheme val="minor"/>
    </font>
    <font>
      <b/>
      <sz val="8"/>
      <color rgb="FFEEECE1"/>
      <name val="SylfaenARM"/>
    </font>
    <font>
      <sz val="8"/>
      <color theme="1"/>
      <name val="Calibri"/>
      <family val="2"/>
      <scheme val="minor"/>
    </font>
    <font>
      <sz val="8"/>
      <name val="Calibri"/>
      <family val="2"/>
      <scheme val="minor"/>
    </font>
    <font>
      <sz val="11"/>
      <color theme="1"/>
      <name val="Calibri"/>
      <family val="2"/>
      <scheme val="minor"/>
    </font>
    <font>
      <b/>
      <sz val="11"/>
      <color rgb="FFFF0000"/>
      <name val="Calibri"/>
      <family val="2"/>
      <scheme val="minor"/>
    </font>
    <font>
      <b/>
      <sz val="12"/>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sz val="9"/>
      <name val="Calibri "/>
    </font>
    <font>
      <sz val="8"/>
      <color theme="1"/>
      <name val="Calibri "/>
    </font>
    <font>
      <b/>
      <sz val="11"/>
      <color rgb="FF0070C0"/>
      <name val="Calibri"/>
      <family val="2"/>
      <scheme val="minor"/>
    </font>
    <font>
      <sz val="11"/>
      <name val="Calibri"/>
      <family val="2"/>
      <scheme val="minor"/>
    </font>
    <font>
      <sz val="11"/>
      <color rgb="FF000000"/>
      <name val="Calibri"/>
      <family val="2"/>
    </font>
    <font>
      <b/>
      <sz val="8"/>
      <color rgb="FFEEECE1"/>
      <name val="Merriweather"/>
    </font>
    <font>
      <sz val="8"/>
      <color rgb="FF000000"/>
      <name val="Calibri"/>
      <family val="2"/>
    </font>
    <font>
      <sz val="8"/>
      <color rgb="FFFF0000"/>
      <name val="Calibri"/>
      <family val="2"/>
    </font>
    <font>
      <sz val="11"/>
      <color rgb="FF000000"/>
      <name val="Calibri"/>
      <family val="2"/>
    </font>
    <font>
      <b/>
      <sz val="11"/>
      <color rgb="FFFF0000"/>
      <name val="Calibri"/>
      <family val="2"/>
    </font>
    <font>
      <sz val="8"/>
      <name val="Calibri"/>
      <family val="2"/>
    </font>
    <font>
      <b/>
      <sz val="11"/>
      <color theme="1"/>
      <name val="Calibri"/>
      <family val="2"/>
      <scheme val="minor"/>
    </font>
    <font>
      <sz val="10"/>
      <color theme="1"/>
      <name val="Calibri"/>
      <family val="2"/>
      <scheme val="minor"/>
    </font>
    <font>
      <b/>
      <sz val="10"/>
      <color rgb="FFFF0000"/>
      <name val="Calibri"/>
      <family val="2"/>
      <scheme val="minor"/>
    </font>
    <font>
      <sz val="8"/>
      <color rgb="FF000000"/>
      <name val="Calibri"/>
      <family val="2"/>
    </font>
    <font>
      <sz val="11"/>
      <name val="Calibri"/>
      <family val="2"/>
    </font>
    <font>
      <sz val="8"/>
      <name val="Calibri"/>
      <family val="2"/>
    </font>
    <font>
      <sz val="8"/>
      <color theme="1"/>
      <name val="SylfaenARM"/>
    </font>
    <font>
      <sz val="8"/>
      <color theme="1"/>
      <name val="Sylfaen"/>
      <family val="1"/>
    </font>
    <font>
      <i/>
      <sz val="11"/>
      <color theme="1"/>
      <name val="Calibri"/>
      <family val="2"/>
      <scheme val="minor"/>
    </font>
  </fonts>
  <fills count="10">
    <fill>
      <patternFill patternType="none"/>
    </fill>
    <fill>
      <patternFill patternType="gray125"/>
    </fill>
    <fill>
      <patternFill patternType="solid">
        <fgColor rgb="FF1F497D"/>
        <bgColor indexed="64"/>
      </patternFill>
    </fill>
    <fill>
      <patternFill patternType="solid">
        <fgColor theme="0"/>
        <bgColor indexed="64"/>
      </patternFill>
    </fill>
    <fill>
      <patternFill patternType="solid">
        <fgColor theme="0" tint="-0.14999847407452621"/>
        <bgColor indexed="64"/>
      </patternFill>
    </fill>
    <fill>
      <patternFill patternType="solid">
        <fgColor rgb="FFEFEFEF"/>
        <bgColor rgb="FFEFEFEF"/>
      </patternFill>
    </fill>
    <fill>
      <patternFill patternType="solid">
        <fgColor rgb="FF1F497D"/>
        <bgColor rgb="FF1F497D"/>
      </patternFill>
    </fill>
    <fill>
      <patternFill patternType="solid">
        <fgColor rgb="FFFFFFFF"/>
        <bgColor rgb="FFFFFFFF"/>
      </patternFill>
    </fill>
    <fill>
      <patternFill patternType="solid">
        <fgColor theme="4" tint="-0.499984740745262"/>
        <bgColor indexed="64"/>
      </patternFill>
    </fill>
    <fill>
      <gradientFill degree="90">
        <stop position="0">
          <color theme="0"/>
        </stop>
        <stop position="1">
          <color theme="0" tint="-5.0965910824915313E-2"/>
        </stop>
      </gradient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4" fillId="0" borderId="0" applyFont="0" applyFill="0" applyBorder="0" applyAlignment="0" applyProtection="0"/>
    <xf numFmtId="0" fontId="14" fillId="0" borderId="0"/>
    <xf numFmtId="0" fontId="18" fillId="0" borderId="0"/>
  </cellStyleXfs>
  <cellXfs count="177">
    <xf numFmtId="0" fontId="0" fillId="0" borderId="0" xfId="0"/>
    <xf numFmtId="0" fontId="0" fillId="0" borderId="0" xfId="0"/>
    <xf numFmtId="0" fontId="2" fillId="0" borderId="0" xfId="0" applyFont="1" applyAlignment="1">
      <alignment wrapText="1"/>
    </xf>
    <xf numFmtId="0" fontId="0" fillId="3" borderId="0" xfId="0" applyFill="1"/>
    <xf numFmtId="43" fontId="0" fillId="0" borderId="0" xfId="1" applyFont="1"/>
    <xf numFmtId="3" fontId="3" fillId="4" borderId="1" xfId="0" applyNumberFormat="1" applyFont="1" applyFill="1" applyBorder="1" applyAlignment="1">
      <alignment vertical="center"/>
    </xf>
    <xf numFmtId="0" fontId="1" fillId="2" borderId="4"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3"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vertical="center"/>
    </xf>
    <xf numFmtId="0" fontId="6" fillId="0" borderId="6" xfId="0" applyFont="1" applyFill="1" applyBorder="1" applyAlignment="1">
      <alignment horizontal="right" vertical="center" wrapText="1"/>
    </xf>
    <xf numFmtId="0" fontId="7" fillId="0" borderId="0" xfId="0" applyFont="1"/>
    <xf numFmtId="164" fontId="6" fillId="0" borderId="0" xfId="0" applyNumberFormat="1" applyFont="1"/>
    <xf numFmtId="164" fontId="3" fillId="0" borderId="1" xfId="0" applyNumberFormat="1" applyFont="1" applyFill="1" applyBorder="1" applyAlignment="1">
      <alignment horizontal="center" vertical="center"/>
    </xf>
    <xf numFmtId="0" fontId="5" fillId="0" borderId="0" xfId="0" applyFont="1"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6" fillId="0" borderId="0" xfId="0" applyFont="1" applyFill="1" applyAlignment="1">
      <alignment horizontal="left" vertical="center"/>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3" fontId="9" fillId="0" borderId="0"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6" fillId="0" borderId="0" xfId="0" applyFont="1" applyBorder="1" applyAlignment="1">
      <alignment horizontal="right" vertical="center" wrapText="1"/>
    </xf>
    <xf numFmtId="164" fontId="6" fillId="0" borderId="0" xfId="0" applyNumberFormat="1" applyFont="1" applyBorder="1" applyAlignment="1">
      <alignment horizontal="center"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xf>
    <xf numFmtId="0" fontId="0" fillId="0" borderId="1" xfId="0" applyFill="1" applyBorder="1" applyAlignment="1">
      <alignment vertical="center"/>
    </xf>
    <xf numFmtId="0" fontId="5" fillId="0" borderId="0" xfId="0" applyFont="1" applyFill="1" applyAlignment="1">
      <alignment horizontal="left"/>
    </xf>
    <xf numFmtId="0" fontId="5" fillId="0" borderId="0" xfId="0" applyFont="1" applyAlignment="1">
      <alignment horizontal="right"/>
    </xf>
    <xf numFmtId="164" fontId="5" fillId="0" borderId="0" xfId="0" applyNumberFormat="1" applyFont="1"/>
    <xf numFmtId="0" fontId="2" fillId="0" borderId="1" xfId="0" applyFont="1" applyFill="1" applyBorder="1" applyAlignment="1">
      <alignment horizontal="left" vertical="center" wrapText="1"/>
    </xf>
    <xf numFmtId="0" fontId="2" fillId="0" borderId="1" xfId="0" applyFont="1" applyFill="1" applyBorder="1" applyAlignment="1">
      <alignment wrapText="1"/>
    </xf>
    <xf numFmtId="0" fontId="2" fillId="0" borderId="1" xfId="0" applyFont="1" applyFill="1" applyBorder="1" applyAlignment="1">
      <alignment vertical="top" wrapText="1"/>
    </xf>
    <xf numFmtId="0" fontId="0" fillId="0" borderId="0" xfId="0" applyFill="1"/>
    <xf numFmtId="0" fontId="2" fillId="0" borderId="1" xfId="0" applyFont="1" applyFill="1" applyBorder="1"/>
    <xf numFmtId="164" fontId="2" fillId="0" borderId="1" xfId="0" applyNumberFormat="1" applyFont="1" applyFill="1" applyBorder="1" applyAlignment="1">
      <alignment horizontal="center" vertical="center" wrapText="1"/>
    </xf>
    <xf numFmtId="164" fontId="5" fillId="0" borderId="0" xfId="0" applyNumberFormat="1" applyFont="1" applyAlignment="1">
      <alignment horizontal="center"/>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3" borderId="1" xfId="0" applyFont="1" applyFill="1" applyBorder="1" applyAlignment="1">
      <alignment vertical="center" wrapText="1"/>
    </xf>
    <xf numFmtId="0" fontId="0" fillId="3" borderId="1" xfId="0" applyFill="1" applyBorder="1"/>
    <xf numFmtId="0" fontId="0" fillId="3" borderId="1" xfId="0" applyFill="1" applyBorder="1" applyAlignment="1">
      <alignment vertical="center" wrapText="1"/>
    </xf>
    <xf numFmtId="0" fontId="0" fillId="0" borderId="1" xfId="0" applyBorder="1"/>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xf>
    <xf numFmtId="3" fontId="3" fillId="0" borderId="1" xfId="0" applyNumberFormat="1" applyFont="1" applyFill="1" applyBorder="1" applyAlignment="1">
      <alignment horizontal="left" vertical="center" wrapText="1"/>
    </xf>
    <xf numFmtId="0" fontId="0" fillId="0" borderId="0" xfId="0" applyAlignment="1">
      <alignment vertical="center"/>
    </xf>
    <xf numFmtId="0" fontId="0" fillId="0" borderId="1" xfId="0" applyBorder="1" applyAlignment="1">
      <alignment vertical="center"/>
    </xf>
    <xf numFmtId="0" fontId="0" fillId="0" borderId="0" xfId="0" applyAlignment="1">
      <alignment horizontal="left"/>
    </xf>
    <xf numFmtId="0" fontId="5" fillId="0" borderId="0" xfId="0" applyFont="1" applyFill="1" applyAlignment="1">
      <alignment vertical="center"/>
    </xf>
    <xf numFmtId="164" fontId="10" fillId="0" borderId="1" xfId="1" applyNumberFormat="1" applyFont="1" applyFill="1" applyBorder="1" applyAlignment="1">
      <alignment horizontal="center" vertical="center" wrapText="1"/>
    </xf>
    <xf numFmtId="164" fontId="5" fillId="0" borderId="0" xfId="0" applyNumberFormat="1" applyFont="1" applyAlignment="1">
      <alignment vertical="center"/>
    </xf>
    <xf numFmtId="0" fontId="1" fillId="2" borderId="1" xfId="0"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vertical="center"/>
    </xf>
    <xf numFmtId="0" fontId="12" fillId="0" borderId="0" xfId="0" applyFont="1" applyFill="1" applyAlignment="1">
      <alignment vertical="center" wrapText="1"/>
    </xf>
    <xf numFmtId="0" fontId="13" fillId="0" borderId="0" xfId="0" applyFont="1" applyFill="1" applyAlignment="1">
      <alignment vertical="center"/>
    </xf>
    <xf numFmtId="0" fontId="2" fillId="0" borderId="8" xfId="0" applyFont="1" applyFill="1" applyBorder="1" applyAlignment="1">
      <alignment horizontal="center" vertical="center" wrapText="1"/>
    </xf>
    <xf numFmtId="0" fontId="2" fillId="0" borderId="9" xfId="0" applyFont="1" applyFill="1" applyBorder="1" applyAlignment="1">
      <alignment vertical="center" wrapText="1"/>
    </xf>
    <xf numFmtId="0" fontId="0" fillId="0" borderId="0" xfId="0" applyFill="1" applyAlignment="1">
      <alignment vertical="center"/>
    </xf>
    <xf numFmtId="0" fontId="0" fillId="0" borderId="0" xfId="0" applyFill="1" applyAlignment="1">
      <alignment vertical="center" wrapText="1"/>
    </xf>
    <xf numFmtId="0" fontId="2" fillId="0" borderId="8" xfId="0" applyFont="1" applyFill="1" applyBorder="1" applyAlignment="1">
      <alignment horizontal="left" vertical="center" wrapText="1"/>
    </xf>
    <xf numFmtId="3" fontId="3" fillId="0" borderId="8" xfId="0" applyNumberFormat="1" applyFont="1" applyFill="1" applyBorder="1" applyAlignment="1">
      <alignment horizontal="left" vertical="center" wrapText="1"/>
    </xf>
    <xf numFmtId="164" fontId="3" fillId="0" borderId="8" xfId="0" applyNumberFormat="1" applyFont="1" applyFill="1" applyBorder="1" applyAlignment="1">
      <alignment horizontal="center" vertical="center"/>
    </xf>
    <xf numFmtId="164" fontId="3" fillId="0" borderId="8" xfId="0" applyNumberFormat="1" applyFont="1" applyFill="1" applyBorder="1" applyAlignment="1">
      <alignment horizontal="center" vertical="center" wrapText="1"/>
    </xf>
    <xf numFmtId="164" fontId="5" fillId="0" borderId="0" xfId="0" applyNumberFormat="1" applyFont="1" applyFill="1" applyAlignment="1">
      <alignment vertical="center"/>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xf>
    <xf numFmtId="0" fontId="0" fillId="0" borderId="0" xfId="0" applyFont="1" applyFill="1"/>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164" fontId="2" fillId="3" borderId="1" xfId="0" applyNumberFormat="1" applyFont="1" applyFill="1" applyBorder="1" applyAlignment="1">
      <alignment horizontal="center" vertical="center"/>
    </xf>
    <xf numFmtId="0" fontId="5" fillId="0" borderId="0" xfId="0" applyFont="1" applyFill="1" applyAlignment="1">
      <alignment horizontal="right" vertical="center"/>
    </xf>
    <xf numFmtId="0" fontId="2" fillId="0" borderId="0" xfId="0" applyFont="1" applyFill="1"/>
    <xf numFmtId="0" fontId="1" fillId="8" borderId="1" xfId="0" applyFont="1" applyFill="1" applyBorder="1" applyAlignment="1">
      <alignment horizontal="center" vertical="center" wrapText="1"/>
    </xf>
    <xf numFmtId="0" fontId="22" fillId="0" borderId="0" xfId="0" applyFont="1" applyAlignment="1">
      <alignment horizontal="left" vertical="center"/>
    </xf>
    <xf numFmtId="0" fontId="22" fillId="0" borderId="0" xfId="0" applyFont="1"/>
    <xf numFmtId="0" fontId="23" fillId="0" borderId="0" xfId="0" applyFont="1" applyAlignment="1">
      <alignment horizontal="right" vertical="center"/>
    </xf>
    <xf numFmtId="164" fontId="3" fillId="0" borderId="2" xfId="0" applyNumberFormat="1" applyFont="1" applyFill="1" applyBorder="1" applyAlignment="1">
      <alignment horizontal="center" vertical="center"/>
    </xf>
    <xf numFmtId="164" fontId="23" fillId="0" borderId="0" xfId="0" applyNumberFormat="1" applyFont="1" applyAlignment="1">
      <alignment horizontal="center" vertical="center"/>
    </xf>
    <xf numFmtId="0" fontId="21" fillId="0" borderId="0" xfId="0" applyFont="1" applyFill="1" applyAlignment="1"/>
    <xf numFmtId="0" fontId="0" fillId="0" borderId="0" xfId="0" applyFont="1" applyFill="1" applyAlignment="1"/>
    <xf numFmtId="0" fontId="2" fillId="0" borderId="1" xfId="0" applyFont="1" applyFill="1" applyBorder="1" applyAlignment="1">
      <alignment vertical="center" wrapText="1"/>
    </xf>
    <xf numFmtId="0" fontId="24" fillId="0" borderId="0" xfId="2" applyFont="1"/>
    <xf numFmtId="0" fontId="14" fillId="0" borderId="0" xfId="2" applyFont="1"/>
    <xf numFmtId="0" fontId="14" fillId="0" borderId="0" xfId="2" applyFont="1" applyAlignment="1"/>
    <xf numFmtId="0" fontId="15" fillId="6" borderId="17" xfId="2" applyFont="1" applyFill="1" applyBorder="1" applyAlignment="1">
      <alignment horizontal="center" vertical="center" wrapText="1"/>
    </xf>
    <xf numFmtId="0" fontId="15" fillId="6" borderId="18" xfId="2" applyFont="1" applyFill="1" applyBorder="1" applyAlignment="1">
      <alignment horizontal="center" vertical="center" wrapText="1"/>
    </xf>
    <xf numFmtId="0" fontId="24" fillId="0" borderId="0" xfId="2" applyFont="1" applyAlignment="1">
      <alignment vertical="center" wrapText="1"/>
    </xf>
    <xf numFmtId="0" fontId="24" fillId="0" borderId="18" xfId="2" applyFont="1" applyBorder="1" applyAlignment="1">
      <alignment vertical="center" wrapText="1"/>
    </xf>
    <xf numFmtId="0" fontId="16" fillId="0" borderId="18" xfId="2" applyFont="1" applyBorder="1" applyAlignment="1">
      <alignment vertical="center" wrapText="1"/>
    </xf>
    <xf numFmtId="0" fontId="24" fillId="0" borderId="0" xfId="2" applyFont="1" applyAlignment="1">
      <alignment vertical="center"/>
    </xf>
    <xf numFmtId="0" fontId="26" fillId="0" borderId="18" xfId="2" applyFont="1" applyBorder="1" applyAlignment="1">
      <alignment vertical="center" wrapText="1"/>
    </xf>
    <xf numFmtId="0" fontId="24" fillId="0" borderId="18" xfId="2" applyFont="1" applyBorder="1" applyAlignment="1">
      <alignment horizontal="left" vertical="center" wrapText="1"/>
    </xf>
    <xf numFmtId="0" fontId="24" fillId="7" borderId="18" xfId="2" applyFont="1" applyFill="1" applyBorder="1" applyAlignment="1">
      <alignment horizontal="left" vertical="center" wrapText="1"/>
    </xf>
    <xf numFmtId="0" fontId="19" fillId="5" borderId="0" xfId="2" applyFont="1" applyFill="1" applyAlignment="1"/>
    <xf numFmtId="3" fontId="20" fillId="0" borderId="18" xfId="2" applyNumberFormat="1" applyFont="1" applyBorder="1" applyAlignment="1">
      <alignment horizontal="center" vertical="center" wrapText="1"/>
    </xf>
    <xf numFmtId="164" fontId="26" fillId="0" borderId="18" xfId="2" applyNumberFormat="1" applyFont="1" applyBorder="1" applyAlignment="1">
      <alignment horizontal="center" vertical="center"/>
    </xf>
    <xf numFmtId="164" fontId="26" fillId="7" borderId="18" xfId="2" applyNumberFormat="1" applyFont="1" applyFill="1" applyBorder="1" applyAlignment="1">
      <alignment horizontal="center" vertical="center"/>
    </xf>
    <xf numFmtId="0" fontId="19" fillId="0" borderId="0" xfId="2" applyFont="1" applyAlignment="1">
      <alignment horizontal="right"/>
    </xf>
    <xf numFmtId="164" fontId="19" fillId="0" borderId="0" xfId="2" applyNumberFormat="1" applyFont="1" applyAlignment="1"/>
    <xf numFmtId="0" fontId="2" fillId="0" borderId="1" xfId="0" applyFont="1" applyFill="1" applyBorder="1" applyAlignment="1">
      <alignment vertical="center" wrapText="1"/>
    </xf>
    <xf numFmtId="0" fontId="1" fillId="2"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3" xfId="0" applyFont="1" applyFill="1" applyBorder="1" applyAlignment="1">
      <alignment horizontal="left" vertical="center" wrapText="1"/>
    </xf>
    <xf numFmtId="0" fontId="2" fillId="9" borderId="6" xfId="0" applyFont="1" applyFill="1" applyBorder="1" applyAlignment="1">
      <alignment horizontal="left" vertical="center" wrapText="1"/>
    </xf>
    <xf numFmtId="0" fontId="2" fillId="9" borderId="1" xfId="0"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5" fillId="0" borderId="0" xfId="0" applyFont="1" applyAlignment="1">
      <alignment horizontal="center"/>
    </xf>
    <xf numFmtId="0" fontId="27" fillId="0" borderId="7" xfId="0" applyFont="1" applyFill="1" applyBorder="1" applyAlignment="1">
      <alignment horizontal="center" vertical="center" wrapText="1"/>
    </xf>
    <xf numFmtId="3" fontId="3" fillId="9" borderId="7" xfId="0" applyNumberFormat="1" applyFont="1" applyFill="1" applyBorder="1" applyAlignment="1">
      <alignment horizontal="center" vertical="center"/>
    </xf>
    <xf numFmtId="3" fontId="3" fillId="0" borderId="7" xfId="0" applyNumberFormat="1" applyFont="1" applyFill="1" applyBorder="1" applyAlignment="1">
      <alignment horizontal="center" vertical="center"/>
    </xf>
    <xf numFmtId="164" fontId="20" fillId="3" borderId="1" xfId="0" applyNumberFormat="1" applyFont="1" applyFill="1" applyBorder="1" applyAlignment="1">
      <alignment horizontal="center" vertical="center"/>
    </xf>
    <xf numFmtId="164" fontId="0" fillId="0" borderId="0" xfId="0" applyNumberFormat="1"/>
    <xf numFmtId="0" fontId="2" fillId="0" borderId="8" xfId="0" applyFont="1" applyFill="1" applyBorder="1" applyAlignment="1">
      <alignment vertical="center" wrapText="1"/>
    </xf>
    <xf numFmtId="3" fontId="3" fillId="0" borderId="8" xfId="0" applyNumberFormat="1" applyFont="1" applyFill="1" applyBorder="1" applyAlignment="1">
      <alignment horizontal="center" vertical="center" wrapText="1"/>
    </xf>
    <xf numFmtId="164" fontId="0" fillId="0" borderId="0" xfId="0" applyNumberFormat="1" applyFill="1" applyAlignment="1">
      <alignment vertical="center"/>
    </xf>
    <xf numFmtId="0" fontId="29" fillId="0" borderId="0" xfId="0" applyFont="1"/>
    <xf numFmtId="0" fontId="0" fillId="0" borderId="0" xfId="0" applyAlignment="1">
      <alignment vertical="center" wrapText="1"/>
    </xf>
    <xf numFmtId="0" fontId="21" fillId="0" borderId="0" xfId="0" applyFont="1" applyAlignment="1">
      <alignment horizontal="center"/>
    </xf>
    <xf numFmtId="0" fontId="0" fillId="0" borderId="0" xfId="0"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12" fillId="0" borderId="0" xfId="0" applyFont="1" applyFill="1" applyAlignment="1">
      <alignment horizontal="left" vertical="center"/>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5" fillId="6" borderId="10" xfId="2" applyFont="1" applyFill="1" applyBorder="1" applyAlignment="1">
      <alignment horizontal="center" vertical="center" wrapText="1"/>
    </xf>
    <xf numFmtId="0" fontId="25" fillId="0" borderId="17" xfId="2" applyFont="1" applyBorder="1"/>
    <xf numFmtId="0" fontId="15" fillId="6" borderId="11" xfId="2" applyFont="1" applyFill="1" applyBorder="1" applyAlignment="1">
      <alignment horizontal="center" vertical="center" wrapText="1"/>
    </xf>
    <xf numFmtId="0" fontId="25" fillId="0" borderId="12" xfId="2" applyFont="1" applyBorder="1"/>
    <xf numFmtId="0" fontId="25" fillId="0" borderId="13" xfId="2" applyFont="1" applyBorder="1"/>
    <xf numFmtId="3" fontId="15" fillId="6" borderId="14" xfId="2" applyNumberFormat="1" applyFont="1" applyFill="1" applyBorder="1" applyAlignment="1">
      <alignment horizontal="center" vertical="center" wrapText="1"/>
    </xf>
    <xf numFmtId="0" fontId="25" fillId="0" borderId="15" xfId="2" applyFont="1" applyBorder="1"/>
    <xf numFmtId="0" fontId="25" fillId="0" borderId="16" xfId="2" applyFont="1" applyBorder="1"/>
    <xf numFmtId="0" fontId="2" fillId="0" borderId="1"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9" borderId="6" xfId="0" applyFont="1" applyFill="1" applyBorder="1" applyAlignment="1">
      <alignment horizontal="left" vertical="center" wrapText="1"/>
    </xf>
    <xf numFmtId="0" fontId="2" fillId="9" borderId="3" xfId="0" applyFont="1" applyFill="1" applyBorder="1" applyAlignment="1">
      <alignment horizontal="left" vertical="center" wrapText="1"/>
    </xf>
  </cellXfs>
  <cellStyles count="4">
    <cellStyle name="Comma" xfId="1" builtinId="3"/>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600075</xdr:colOff>
      <xdr:row>1</xdr:row>
      <xdr:rowOff>142875</xdr:rowOff>
    </xdr:from>
    <xdr:to>
      <xdr:col>3</xdr:col>
      <xdr:colOff>2085975</xdr:colOff>
      <xdr:row>3</xdr:row>
      <xdr:rowOff>85725</xdr:rowOff>
    </xdr:to>
    <xdr:sp macro="" textlink="">
      <xdr:nvSpPr>
        <xdr:cNvPr id="2" name="Rectangle 4" hidden="1"/>
        <xdr:cNvSpPr>
          <a:spLocks noChangeArrowheads="1"/>
        </xdr:cNvSpPr>
      </xdr:nvSpPr>
      <xdr:spPr bwMode="auto">
        <a:xfrm>
          <a:off x="600075" y="333375"/>
          <a:ext cx="8210550" cy="504825"/>
        </a:xfrm>
        <a:prstGeom prst="rect">
          <a:avLst/>
        </a:prstGeom>
        <a:solidFill>
          <a:srgbClr val="FFFFE1"/>
        </a:solidFill>
        <a:ln w="9525">
          <a:solidFill>
            <a:srgbClr val="000000"/>
          </a:solidFill>
          <a:round/>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0</xdr:col>
      <xdr:colOff>600075</xdr:colOff>
      <xdr:row>1</xdr:row>
      <xdr:rowOff>142875</xdr:rowOff>
    </xdr:from>
    <xdr:to>
      <xdr:col>3</xdr:col>
      <xdr:colOff>2085975</xdr:colOff>
      <xdr:row>3</xdr:row>
      <xdr:rowOff>85725</xdr:rowOff>
    </xdr:to>
    <xdr:sp macro="" textlink="">
      <xdr:nvSpPr>
        <xdr:cNvPr id="3" name="Rectangle 3" hidden="1"/>
        <xdr:cNvSpPr>
          <a:spLocks noChangeArrowheads="1"/>
        </xdr:cNvSpPr>
      </xdr:nvSpPr>
      <xdr:spPr bwMode="auto">
        <a:xfrm>
          <a:off x="600075" y="333375"/>
          <a:ext cx="8210550" cy="504825"/>
        </a:xfrm>
        <a:prstGeom prst="rect">
          <a:avLst/>
        </a:prstGeom>
        <a:solidFill>
          <a:srgbClr val="FFFFE1"/>
        </a:solidFill>
        <a:ln w="9525">
          <a:solidFill>
            <a:srgbClr val="000000"/>
          </a:solidFill>
          <a:round/>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0</xdr:col>
      <xdr:colOff>600075</xdr:colOff>
      <xdr:row>1</xdr:row>
      <xdr:rowOff>142875</xdr:rowOff>
    </xdr:from>
    <xdr:to>
      <xdr:col>3</xdr:col>
      <xdr:colOff>2085975</xdr:colOff>
      <xdr:row>3</xdr:row>
      <xdr:rowOff>85725</xdr:rowOff>
    </xdr:to>
    <xdr:sp macro="" textlink="">
      <xdr:nvSpPr>
        <xdr:cNvPr id="4" name="Rectangle 2" hidden="1"/>
        <xdr:cNvSpPr>
          <a:spLocks noChangeArrowheads="1"/>
        </xdr:cNvSpPr>
      </xdr:nvSpPr>
      <xdr:spPr bwMode="auto">
        <a:xfrm>
          <a:off x="600075" y="333375"/>
          <a:ext cx="8210550" cy="504825"/>
        </a:xfrm>
        <a:prstGeom prst="rect">
          <a:avLst/>
        </a:prstGeom>
        <a:solidFill>
          <a:srgbClr val="FFFFE1"/>
        </a:solidFill>
        <a:ln w="9525">
          <a:solidFill>
            <a:srgbClr val="000000"/>
          </a:solidFill>
          <a:round/>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0</xdr:col>
      <xdr:colOff>600075</xdr:colOff>
      <xdr:row>1</xdr:row>
      <xdr:rowOff>142875</xdr:rowOff>
    </xdr:from>
    <xdr:to>
      <xdr:col>3</xdr:col>
      <xdr:colOff>2085975</xdr:colOff>
      <xdr:row>3</xdr:row>
      <xdr:rowOff>85725</xdr:rowOff>
    </xdr:to>
    <xdr:sp macro="" textlink="">
      <xdr:nvSpPr>
        <xdr:cNvPr id="5" name="Rectangle 1" hidden="1"/>
        <xdr:cNvSpPr>
          <a:spLocks noChangeArrowheads="1"/>
        </xdr:cNvSpPr>
      </xdr:nvSpPr>
      <xdr:spPr bwMode="auto">
        <a:xfrm>
          <a:off x="600075" y="333375"/>
          <a:ext cx="8210550" cy="504825"/>
        </a:xfrm>
        <a:prstGeom prst="rect">
          <a:avLst/>
        </a:prstGeom>
        <a:solidFill>
          <a:srgbClr val="FFFFE1"/>
        </a:solidFill>
        <a:ln w="9525">
          <a:solidFill>
            <a:srgbClr val="000000"/>
          </a:solidFill>
          <a:round/>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xdr:from>
      <xdr:col>0</xdr:col>
      <xdr:colOff>0</xdr:colOff>
      <xdr:row>0</xdr:row>
      <xdr:rowOff>0</xdr:rowOff>
    </xdr:from>
    <xdr:to>
      <xdr:col>3</xdr:col>
      <xdr:colOff>857250</xdr:colOff>
      <xdr:row>9</xdr:row>
      <xdr:rowOff>561975</xdr:rowOff>
    </xdr:to>
    <xdr:sp macro="" textlink="">
      <xdr:nvSpPr>
        <xdr:cNvPr id="6" name="AutoShape 6"/>
        <xdr:cNvSpPr>
          <a:spLocks noChangeArrowheads="1"/>
        </xdr:cNvSpPr>
      </xdr:nvSpPr>
      <xdr:spPr bwMode="auto">
        <a:xfrm>
          <a:off x="0" y="0"/>
          <a:ext cx="9525000" cy="11172825"/>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tabSelected="1" zoomScaleNormal="100" workbookViewId="0">
      <selection activeCell="A23" sqref="A23"/>
    </sheetView>
  </sheetViews>
  <sheetFormatPr defaultRowHeight="15"/>
  <sheetData>
    <row r="2" spans="1:13">
      <c r="L2" s="133" t="s">
        <v>233</v>
      </c>
    </row>
    <row r="5" spans="1:13">
      <c r="A5" s="135" t="s">
        <v>234</v>
      </c>
      <c r="B5" s="135"/>
      <c r="C5" s="135"/>
      <c r="D5" s="135"/>
      <c r="E5" s="135"/>
      <c r="F5" s="135"/>
      <c r="G5" s="135"/>
      <c r="H5" s="135"/>
      <c r="I5" s="135"/>
      <c r="J5" s="135"/>
      <c r="K5" s="135"/>
      <c r="L5" s="135"/>
      <c r="M5" s="135"/>
    </row>
    <row r="7" spans="1:13" s="1" customFormat="1"/>
    <row r="8" spans="1:13" s="1" customFormat="1"/>
    <row r="9" spans="1:13" s="1" customFormat="1"/>
    <row r="10" spans="1:13" s="1" customFormat="1"/>
    <row r="16" spans="1:13" ht="15" customHeight="1">
      <c r="A16" s="136" t="s">
        <v>235</v>
      </c>
      <c r="B16" s="136"/>
      <c r="C16" s="136"/>
      <c r="D16" s="136"/>
      <c r="E16" s="136"/>
      <c r="F16" s="136"/>
      <c r="G16" s="136"/>
      <c r="H16" s="136"/>
      <c r="I16" s="136"/>
      <c r="J16" s="136"/>
      <c r="K16" s="136"/>
      <c r="L16" s="136"/>
      <c r="M16" s="136"/>
    </row>
    <row r="17" spans="1:13">
      <c r="A17" s="136"/>
      <c r="B17" s="136"/>
      <c r="C17" s="136"/>
      <c r="D17" s="136"/>
      <c r="E17" s="136"/>
      <c r="F17" s="136"/>
      <c r="G17" s="136"/>
      <c r="H17" s="136"/>
      <c r="I17" s="136"/>
      <c r="J17" s="136"/>
      <c r="K17" s="136"/>
      <c r="L17" s="136"/>
      <c r="M17" s="136"/>
    </row>
    <row r="18" spans="1:13">
      <c r="A18" s="136"/>
      <c r="B18" s="136"/>
      <c r="C18" s="136"/>
      <c r="D18" s="136"/>
      <c r="E18" s="136"/>
      <c r="F18" s="136"/>
      <c r="G18" s="136"/>
      <c r="H18" s="136"/>
      <c r="I18" s="136"/>
      <c r="J18" s="136"/>
      <c r="K18" s="136"/>
      <c r="L18" s="136"/>
      <c r="M18" s="136"/>
    </row>
    <row r="19" spans="1:13">
      <c r="A19" s="136"/>
      <c r="B19" s="136"/>
      <c r="C19" s="136"/>
      <c r="D19" s="136"/>
      <c r="E19" s="136"/>
      <c r="F19" s="136"/>
      <c r="G19" s="136"/>
      <c r="H19" s="136"/>
      <c r="I19" s="136"/>
      <c r="J19" s="136"/>
      <c r="K19" s="136"/>
      <c r="L19" s="136"/>
      <c r="M19" s="136"/>
    </row>
    <row r="20" spans="1:13">
      <c r="A20" s="136"/>
      <c r="B20" s="136"/>
      <c r="C20" s="136"/>
      <c r="D20" s="136"/>
      <c r="E20" s="136"/>
      <c r="F20" s="136"/>
      <c r="G20" s="136"/>
      <c r="H20" s="136"/>
      <c r="I20" s="136"/>
      <c r="J20" s="136"/>
      <c r="K20" s="136"/>
      <c r="L20" s="136"/>
      <c r="M20" s="136"/>
    </row>
    <row r="21" spans="1:13">
      <c r="A21" s="136"/>
      <c r="B21" s="136"/>
      <c r="C21" s="136"/>
      <c r="D21" s="136"/>
      <c r="E21" s="136"/>
      <c r="F21" s="136"/>
      <c r="G21" s="136"/>
      <c r="H21" s="136"/>
      <c r="I21" s="136"/>
      <c r="J21" s="136"/>
      <c r="K21" s="136"/>
      <c r="L21" s="136"/>
      <c r="M21" s="136"/>
    </row>
    <row r="22" spans="1:13">
      <c r="A22" s="136"/>
      <c r="B22" s="136"/>
      <c r="C22" s="136"/>
      <c r="D22" s="136"/>
      <c r="E22" s="136"/>
      <c r="F22" s="136"/>
      <c r="G22" s="136"/>
      <c r="H22" s="136"/>
      <c r="I22" s="136"/>
      <c r="J22" s="136"/>
      <c r="K22" s="136"/>
      <c r="L22" s="136"/>
      <c r="M22" s="136"/>
    </row>
    <row r="23" spans="1:13">
      <c r="C23" s="134"/>
      <c r="D23" s="134"/>
      <c r="E23" s="134"/>
      <c r="F23" s="134"/>
      <c r="G23" s="134"/>
      <c r="H23" s="134"/>
      <c r="I23" s="134"/>
      <c r="J23" s="134"/>
      <c r="K23" s="134"/>
      <c r="L23" s="134"/>
    </row>
    <row r="24" spans="1:13">
      <c r="C24" s="134"/>
      <c r="D24" s="134"/>
      <c r="E24" s="134"/>
      <c r="F24" s="134"/>
      <c r="G24" s="134"/>
      <c r="H24" s="134"/>
      <c r="I24" s="134"/>
      <c r="J24" s="134"/>
      <c r="K24" s="134"/>
      <c r="L24" s="134"/>
    </row>
    <row r="25" spans="1:13">
      <c r="C25" s="134"/>
      <c r="D25" s="134"/>
      <c r="E25" s="134"/>
      <c r="F25" s="134"/>
      <c r="G25" s="134"/>
      <c r="H25" s="134"/>
      <c r="I25" s="134"/>
      <c r="J25" s="134"/>
      <c r="K25" s="134"/>
      <c r="L25" s="134"/>
    </row>
    <row r="26" spans="1:13">
      <c r="C26" s="134"/>
      <c r="D26" s="134"/>
      <c r="E26" s="134"/>
      <c r="F26" s="134"/>
      <c r="G26" s="134"/>
      <c r="H26" s="134"/>
      <c r="I26" s="134"/>
      <c r="J26" s="134"/>
      <c r="K26" s="134"/>
      <c r="L26" s="134"/>
    </row>
    <row r="29" spans="1:13">
      <c r="C29" s="1"/>
    </row>
  </sheetData>
  <mergeCells count="2">
    <mergeCell ref="A5:M5"/>
    <mergeCell ref="A16:M22"/>
  </mergeCells>
  <pageMargins left="0.7" right="0.7" top="0.75" bottom="0.75" header="0.3" footer="0.3"/>
  <pageSetup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5"/>
  <sheetViews>
    <sheetView view="pageBreakPreview" topLeftCell="C5" zoomScaleNormal="100" zoomScaleSheetLayoutView="100" workbookViewId="0">
      <selection activeCell="J8" sqref="J8"/>
    </sheetView>
  </sheetViews>
  <sheetFormatPr defaultColWidth="8.7109375" defaultRowHeight="15"/>
  <cols>
    <col min="1" max="1" width="48.140625" style="1" customWidth="1"/>
    <col min="2" max="2" width="36.28515625" style="1" customWidth="1"/>
    <col min="3" max="3" width="28.140625" style="1" bestFit="1" customWidth="1"/>
    <col min="4" max="4" width="26.7109375" style="1" customWidth="1"/>
    <col min="5" max="7" width="10.85546875" style="1" bestFit="1" customWidth="1"/>
    <col min="8" max="8" width="20.42578125" style="1" bestFit="1" customWidth="1"/>
    <col min="9" max="9" width="40.5703125" style="1" bestFit="1" customWidth="1"/>
    <col min="10" max="10" width="63.7109375" style="1" customWidth="1"/>
    <col min="11" max="11" width="20.140625" style="1" customWidth="1"/>
    <col min="12" max="12" width="8.7109375" style="41"/>
    <col min="13" max="13" width="52.140625" style="41" bestFit="1" customWidth="1"/>
    <col min="14" max="16384" width="8.7109375" style="41"/>
  </cols>
  <sheetData>
    <row r="1" spans="1:13">
      <c r="A1" s="95" t="s">
        <v>172</v>
      </c>
      <c r="B1" s="94"/>
    </row>
    <row r="3" spans="1:13" ht="33" customHeight="1">
      <c r="A3" s="160" t="s">
        <v>0</v>
      </c>
      <c r="B3" s="160" t="s">
        <v>1</v>
      </c>
      <c r="C3" s="160" t="s">
        <v>2</v>
      </c>
      <c r="D3" s="160" t="s">
        <v>3</v>
      </c>
      <c r="E3" s="161" t="s">
        <v>35</v>
      </c>
      <c r="F3" s="162"/>
      <c r="G3" s="163"/>
      <c r="H3" s="160" t="s">
        <v>4</v>
      </c>
      <c r="I3" s="158" t="s">
        <v>6</v>
      </c>
      <c r="J3" s="158" t="s">
        <v>7</v>
      </c>
      <c r="K3" s="158" t="s">
        <v>5</v>
      </c>
      <c r="M3" s="87"/>
    </row>
    <row r="4" spans="1:13" ht="43.9" customHeight="1">
      <c r="A4" s="160"/>
      <c r="B4" s="160"/>
      <c r="C4" s="160"/>
      <c r="D4" s="160"/>
      <c r="E4" s="88">
        <v>2018</v>
      </c>
      <c r="F4" s="88">
        <v>2019</v>
      </c>
      <c r="G4" s="88">
        <v>2020</v>
      </c>
      <c r="H4" s="158"/>
      <c r="I4" s="164"/>
      <c r="J4" s="164"/>
      <c r="K4" s="159"/>
      <c r="M4" s="87"/>
    </row>
    <row r="5" spans="1:13" ht="78.75">
      <c r="A5" s="38" t="s">
        <v>173</v>
      </c>
      <c r="B5" s="38" t="s">
        <v>174</v>
      </c>
      <c r="C5" s="38" t="s">
        <v>172</v>
      </c>
      <c r="D5" s="38" t="s">
        <v>140</v>
      </c>
      <c r="E5" s="16">
        <f>60000000/1000</f>
        <v>60000</v>
      </c>
      <c r="F5" s="16">
        <f t="shared" ref="F5:G5" si="0">60000000/1000</f>
        <v>60000</v>
      </c>
      <c r="G5" s="16">
        <f t="shared" si="0"/>
        <v>60000</v>
      </c>
      <c r="H5" s="24" t="s">
        <v>8</v>
      </c>
      <c r="I5" s="24" t="s">
        <v>62</v>
      </c>
      <c r="J5" s="38" t="s">
        <v>69</v>
      </c>
      <c r="K5" s="155" t="s">
        <v>188</v>
      </c>
      <c r="M5" s="87"/>
    </row>
    <row r="6" spans="1:13" ht="56.25">
      <c r="A6" s="38" t="s">
        <v>141</v>
      </c>
      <c r="B6" s="38" t="s">
        <v>175</v>
      </c>
      <c r="C6" s="38" t="s">
        <v>172</v>
      </c>
      <c r="D6" s="38" t="s">
        <v>142</v>
      </c>
      <c r="E6" s="16">
        <f>10000000/1000</f>
        <v>10000</v>
      </c>
      <c r="F6" s="16">
        <f t="shared" ref="F6:G6" si="1">10000000/1000</f>
        <v>10000</v>
      </c>
      <c r="G6" s="16">
        <f t="shared" si="1"/>
        <v>10000</v>
      </c>
      <c r="H6" s="24" t="s">
        <v>8</v>
      </c>
      <c r="I6" s="24" t="s">
        <v>62</v>
      </c>
      <c r="J6" s="38" t="s">
        <v>69</v>
      </c>
      <c r="K6" s="156"/>
      <c r="M6" s="87"/>
    </row>
    <row r="7" spans="1:13" ht="78.75">
      <c r="A7" s="38" t="s">
        <v>143</v>
      </c>
      <c r="B7" s="38" t="s">
        <v>176</v>
      </c>
      <c r="C7" s="38" t="s">
        <v>172</v>
      </c>
      <c r="D7" s="38" t="s">
        <v>140</v>
      </c>
      <c r="E7" s="16">
        <f>15000000/1000</f>
        <v>15000</v>
      </c>
      <c r="F7" s="16">
        <f t="shared" ref="F7:G7" si="2">15000000/1000</f>
        <v>15000</v>
      </c>
      <c r="G7" s="16">
        <f t="shared" si="2"/>
        <v>15000</v>
      </c>
      <c r="H7" s="24" t="s">
        <v>8</v>
      </c>
      <c r="I7" s="24" t="s">
        <v>62</v>
      </c>
      <c r="J7" s="38" t="s">
        <v>69</v>
      </c>
      <c r="K7" s="156"/>
    </row>
    <row r="8" spans="1:13" ht="56.25">
      <c r="A8" s="38" t="s">
        <v>144</v>
      </c>
      <c r="B8" s="38" t="s">
        <v>177</v>
      </c>
      <c r="C8" s="38" t="s">
        <v>172</v>
      </c>
      <c r="D8" s="38" t="s">
        <v>142</v>
      </c>
      <c r="E8" s="16">
        <f>2000000/1000</f>
        <v>2000</v>
      </c>
      <c r="F8" s="16">
        <f t="shared" ref="F8:G8" si="3">2000000/1000</f>
        <v>2000</v>
      </c>
      <c r="G8" s="16">
        <f t="shared" si="3"/>
        <v>2000</v>
      </c>
      <c r="H8" s="24" t="s">
        <v>8</v>
      </c>
      <c r="I8" s="24" t="s">
        <v>62</v>
      </c>
      <c r="J8" s="38" t="s">
        <v>69</v>
      </c>
      <c r="K8" s="156"/>
    </row>
    <row r="9" spans="1:13" ht="101.25">
      <c r="A9" s="38" t="s">
        <v>145</v>
      </c>
      <c r="B9" s="38" t="s">
        <v>178</v>
      </c>
      <c r="C9" s="38" t="s">
        <v>172</v>
      </c>
      <c r="D9" s="38" t="s">
        <v>146</v>
      </c>
      <c r="E9" s="16">
        <f>100000000/1000</f>
        <v>100000</v>
      </c>
      <c r="F9" s="16">
        <f t="shared" ref="F9:G9" si="4">100000000/1000</f>
        <v>100000</v>
      </c>
      <c r="G9" s="16">
        <f t="shared" si="4"/>
        <v>100000</v>
      </c>
      <c r="H9" s="24" t="s">
        <v>8</v>
      </c>
      <c r="I9" s="24" t="s">
        <v>62</v>
      </c>
      <c r="J9" s="38" t="s">
        <v>69</v>
      </c>
      <c r="K9" s="156"/>
    </row>
    <row r="10" spans="1:13" ht="56.25">
      <c r="A10" s="38" t="s">
        <v>147</v>
      </c>
      <c r="B10" s="38" t="s">
        <v>179</v>
      </c>
      <c r="C10" s="38" t="s">
        <v>172</v>
      </c>
      <c r="D10" s="38" t="s">
        <v>142</v>
      </c>
      <c r="E10" s="16">
        <f>500000/1000</f>
        <v>500</v>
      </c>
      <c r="F10" s="16">
        <f t="shared" ref="F10:G10" si="5">500000/1000</f>
        <v>500</v>
      </c>
      <c r="G10" s="16">
        <f t="shared" si="5"/>
        <v>500</v>
      </c>
      <c r="H10" s="24" t="s">
        <v>8</v>
      </c>
      <c r="I10" s="24" t="s">
        <v>62</v>
      </c>
      <c r="J10" s="38" t="s">
        <v>69</v>
      </c>
      <c r="K10" s="156"/>
    </row>
    <row r="11" spans="1:13" ht="65.25" customHeight="1">
      <c r="A11" s="38" t="s">
        <v>148</v>
      </c>
      <c r="B11" s="38" t="s">
        <v>180</v>
      </c>
      <c r="C11" s="38" t="s">
        <v>172</v>
      </c>
      <c r="D11" s="38" t="s">
        <v>142</v>
      </c>
      <c r="E11" s="92">
        <f>2500000/1000</f>
        <v>2500</v>
      </c>
      <c r="F11" s="92">
        <f t="shared" ref="F11:G11" si="6">2500000/1000</f>
        <v>2500</v>
      </c>
      <c r="G11" s="92">
        <f t="shared" si="6"/>
        <v>2500</v>
      </c>
      <c r="H11" s="24" t="s">
        <v>8</v>
      </c>
      <c r="I11" s="24" t="s">
        <v>62</v>
      </c>
      <c r="J11" s="38" t="s">
        <v>69</v>
      </c>
      <c r="K11" s="156"/>
    </row>
    <row r="12" spans="1:13" ht="67.5">
      <c r="A12" s="38" t="s">
        <v>149</v>
      </c>
      <c r="B12" s="38" t="s">
        <v>187</v>
      </c>
      <c r="C12" s="38" t="s">
        <v>172</v>
      </c>
      <c r="D12" s="38" t="s">
        <v>150</v>
      </c>
      <c r="E12" s="16">
        <f>20000000/1000</f>
        <v>20000</v>
      </c>
      <c r="F12" s="16">
        <f>24000000/1000</f>
        <v>24000</v>
      </c>
      <c r="G12" s="16">
        <f>22000000/1000</f>
        <v>22000</v>
      </c>
      <c r="H12" s="55" t="s">
        <v>8</v>
      </c>
      <c r="I12" s="55" t="s">
        <v>171</v>
      </c>
      <c r="J12" s="38" t="s">
        <v>226</v>
      </c>
      <c r="K12" s="157"/>
    </row>
    <row r="13" spans="1:13">
      <c r="A13" s="89"/>
      <c r="B13" s="89"/>
      <c r="C13" s="89"/>
      <c r="D13" s="91" t="s">
        <v>36</v>
      </c>
      <c r="E13" s="93">
        <f>SUM(E5:E12)</f>
        <v>210000</v>
      </c>
      <c r="F13" s="93">
        <f>SUM(F5:F12)</f>
        <v>214000</v>
      </c>
      <c r="G13" s="93">
        <f>SUM(G5:G12)</f>
        <v>212000</v>
      </c>
      <c r="H13" s="89"/>
      <c r="I13" s="89"/>
      <c r="J13" s="89"/>
      <c r="K13" s="90"/>
    </row>
    <row r="14" spans="1:13">
      <c r="A14" s="90"/>
      <c r="B14" s="90"/>
      <c r="C14" s="90"/>
      <c r="D14" s="90"/>
      <c r="E14" s="90"/>
      <c r="F14" s="90"/>
      <c r="G14" s="90"/>
      <c r="H14" s="90"/>
      <c r="I14" s="90"/>
      <c r="J14" s="90"/>
      <c r="K14" s="90"/>
    </row>
    <row r="15" spans="1:13">
      <c r="A15" s="90"/>
      <c r="B15" s="90"/>
      <c r="C15" s="90"/>
      <c r="D15" s="90"/>
      <c r="E15" s="90"/>
      <c r="F15" s="90"/>
      <c r="G15" s="90"/>
      <c r="H15" s="90"/>
      <c r="I15" s="90"/>
      <c r="J15" s="90"/>
      <c r="K15" s="90"/>
    </row>
    <row r="16" spans="1:13">
      <c r="A16" s="90"/>
      <c r="B16" s="90"/>
      <c r="C16" s="90"/>
      <c r="D16" s="90"/>
      <c r="E16" s="90"/>
      <c r="F16" s="90"/>
      <c r="G16" s="90"/>
      <c r="H16" s="90"/>
      <c r="I16" s="90"/>
      <c r="J16" s="90"/>
      <c r="K16" s="90"/>
    </row>
    <row r="17" spans="1:11">
      <c r="A17" s="90"/>
      <c r="B17" s="90"/>
      <c r="C17" s="90"/>
      <c r="D17" s="90"/>
      <c r="E17" s="90"/>
      <c r="F17" s="90"/>
      <c r="G17" s="90"/>
      <c r="H17" s="90"/>
      <c r="I17" s="90"/>
      <c r="J17" s="90"/>
      <c r="K17" s="90"/>
    </row>
    <row r="18" spans="1:11">
      <c r="A18" s="90"/>
      <c r="B18" s="90"/>
      <c r="C18" s="90"/>
      <c r="D18" s="90"/>
      <c r="E18" s="90"/>
      <c r="F18" s="90"/>
      <c r="G18" s="90"/>
      <c r="H18" s="90"/>
      <c r="I18" s="90"/>
      <c r="J18" s="90"/>
      <c r="K18" s="90"/>
    </row>
    <row r="19" spans="1:11">
      <c r="A19" s="90"/>
      <c r="B19" s="90"/>
      <c r="C19" s="90"/>
      <c r="D19" s="90"/>
      <c r="E19" s="90"/>
      <c r="F19" s="90"/>
      <c r="G19" s="90"/>
      <c r="H19" s="90"/>
      <c r="I19" s="90"/>
      <c r="J19" s="90"/>
      <c r="K19" s="90"/>
    </row>
    <row r="20" spans="1:11">
      <c r="A20" s="90"/>
      <c r="B20" s="90"/>
      <c r="C20" s="90"/>
      <c r="D20" s="90"/>
      <c r="E20" s="90"/>
      <c r="F20" s="90"/>
      <c r="G20" s="90"/>
      <c r="H20" s="90"/>
      <c r="I20" s="90"/>
      <c r="J20" s="90"/>
      <c r="K20" s="90"/>
    </row>
    <row r="21" spans="1:11">
      <c r="A21" s="90"/>
      <c r="B21" s="90"/>
      <c r="C21" s="90"/>
      <c r="D21" s="90"/>
      <c r="E21" s="90"/>
      <c r="F21" s="90"/>
      <c r="G21" s="90"/>
      <c r="H21" s="90"/>
      <c r="I21" s="90"/>
      <c r="J21" s="90"/>
      <c r="K21" s="90"/>
    </row>
    <row r="22" spans="1:11">
      <c r="A22" s="90"/>
      <c r="B22" s="90"/>
      <c r="C22" s="90"/>
      <c r="D22" s="90"/>
      <c r="E22" s="90"/>
      <c r="F22" s="90"/>
      <c r="G22" s="90"/>
      <c r="H22" s="90"/>
      <c r="I22" s="90"/>
      <c r="J22" s="90"/>
      <c r="K22" s="90"/>
    </row>
    <row r="23" spans="1:11">
      <c r="A23" s="90"/>
      <c r="B23" s="90"/>
      <c r="C23" s="90"/>
      <c r="D23" s="90"/>
      <c r="E23" s="90"/>
      <c r="F23" s="90"/>
      <c r="G23" s="90"/>
      <c r="H23" s="90"/>
      <c r="I23" s="90"/>
      <c r="J23" s="90"/>
      <c r="K23" s="90"/>
    </row>
    <row r="24" spans="1:11">
      <c r="A24" s="90"/>
      <c r="B24" s="90"/>
      <c r="C24" s="90"/>
      <c r="D24" s="90"/>
      <c r="E24" s="90"/>
      <c r="F24" s="90"/>
      <c r="G24" s="90"/>
      <c r="H24" s="90"/>
      <c r="I24" s="90"/>
      <c r="J24" s="90"/>
      <c r="K24" s="90"/>
    </row>
    <row r="25" spans="1:11">
      <c r="A25" s="90"/>
      <c r="B25" s="90"/>
      <c r="C25" s="90"/>
      <c r="D25" s="90"/>
      <c r="E25" s="90"/>
      <c r="F25" s="90"/>
      <c r="G25" s="90"/>
      <c r="H25" s="90"/>
      <c r="I25" s="90"/>
      <c r="J25" s="90"/>
      <c r="K25" s="90"/>
    </row>
    <row r="26" spans="1:11">
      <c r="A26" s="90"/>
      <c r="B26" s="90"/>
      <c r="C26" s="90"/>
      <c r="D26" s="90"/>
      <c r="E26" s="90"/>
      <c r="F26" s="90"/>
      <c r="G26" s="90"/>
      <c r="H26" s="90"/>
      <c r="I26" s="90"/>
      <c r="J26" s="90"/>
      <c r="K26" s="90"/>
    </row>
    <row r="27" spans="1:11">
      <c r="A27" s="90"/>
      <c r="B27" s="90"/>
      <c r="C27" s="90"/>
      <c r="D27" s="90"/>
      <c r="E27" s="90"/>
      <c r="F27" s="90"/>
      <c r="G27" s="90"/>
      <c r="H27" s="90"/>
      <c r="I27" s="90"/>
      <c r="J27" s="90"/>
      <c r="K27" s="90"/>
    </row>
    <row r="28" spans="1:11">
      <c r="A28" s="90"/>
      <c r="B28" s="90"/>
      <c r="C28" s="90"/>
      <c r="D28" s="90"/>
      <c r="E28" s="90"/>
      <c r="F28" s="90"/>
      <c r="G28" s="90"/>
      <c r="H28" s="90"/>
      <c r="I28" s="90"/>
      <c r="J28" s="90"/>
      <c r="K28" s="90"/>
    </row>
    <row r="29" spans="1:11">
      <c r="A29" s="90"/>
      <c r="B29" s="90"/>
      <c r="C29" s="90"/>
      <c r="D29" s="90"/>
      <c r="E29" s="90"/>
      <c r="F29" s="90"/>
      <c r="G29" s="90"/>
      <c r="H29" s="90"/>
      <c r="I29" s="90"/>
      <c r="J29" s="90"/>
      <c r="K29" s="90"/>
    </row>
    <row r="30" spans="1:11">
      <c r="A30" s="90"/>
      <c r="B30" s="90"/>
      <c r="C30" s="90"/>
      <c r="D30" s="90"/>
      <c r="E30" s="90"/>
      <c r="F30" s="90"/>
      <c r="G30" s="90"/>
      <c r="H30" s="90"/>
      <c r="I30" s="90"/>
      <c r="J30" s="90"/>
      <c r="K30" s="90"/>
    </row>
    <row r="31" spans="1:11">
      <c r="A31" s="90"/>
      <c r="B31" s="90"/>
      <c r="C31" s="90"/>
      <c r="D31" s="90"/>
      <c r="E31" s="90"/>
      <c r="F31" s="90"/>
      <c r="G31" s="90"/>
      <c r="H31" s="90"/>
      <c r="I31" s="90"/>
      <c r="J31" s="90"/>
      <c r="K31" s="90"/>
    </row>
    <row r="32" spans="1:11">
      <c r="A32" s="90"/>
      <c r="B32" s="90"/>
      <c r="C32" s="90"/>
      <c r="D32" s="90"/>
      <c r="E32" s="90"/>
      <c r="F32" s="90"/>
      <c r="G32" s="90"/>
      <c r="H32" s="90"/>
      <c r="I32" s="90"/>
      <c r="J32" s="90"/>
      <c r="K32" s="90"/>
    </row>
    <row r="33" spans="1:11">
      <c r="A33" s="90"/>
      <c r="B33" s="90"/>
      <c r="C33" s="90"/>
      <c r="D33" s="90"/>
      <c r="E33" s="90"/>
      <c r="F33" s="90"/>
      <c r="G33" s="90"/>
      <c r="H33" s="90"/>
      <c r="I33" s="90"/>
      <c r="J33" s="90"/>
      <c r="K33" s="90"/>
    </row>
    <row r="34" spans="1:11">
      <c r="A34" s="90"/>
      <c r="B34" s="90"/>
      <c r="C34" s="90"/>
      <c r="D34" s="90"/>
      <c r="E34" s="90"/>
      <c r="F34" s="90"/>
      <c r="G34" s="90"/>
      <c r="H34" s="90"/>
      <c r="I34" s="90"/>
      <c r="J34" s="90"/>
      <c r="K34" s="90"/>
    </row>
    <row r="35" spans="1:11">
      <c r="A35" s="90"/>
      <c r="B35" s="90"/>
      <c r="C35" s="90"/>
      <c r="D35" s="90"/>
      <c r="E35" s="90"/>
      <c r="F35" s="90"/>
      <c r="G35" s="90"/>
      <c r="H35" s="90"/>
      <c r="I35" s="90"/>
      <c r="J35" s="90"/>
      <c r="K35" s="90"/>
    </row>
    <row r="36" spans="1:11">
      <c r="A36" s="90"/>
      <c r="B36" s="90"/>
      <c r="C36" s="90"/>
      <c r="D36" s="90"/>
      <c r="E36" s="90"/>
      <c r="F36" s="90"/>
      <c r="G36" s="90"/>
      <c r="H36" s="90"/>
      <c r="I36" s="90"/>
      <c r="J36" s="90"/>
      <c r="K36" s="90"/>
    </row>
    <row r="37" spans="1:11">
      <c r="A37" s="90"/>
      <c r="B37" s="90"/>
      <c r="C37" s="90"/>
      <c r="D37" s="90"/>
      <c r="E37" s="90"/>
      <c r="F37" s="90"/>
      <c r="G37" s="90"/>
      <c r="H37" s="90"/>
      <c r="I37" s="90"/>
      <c r="J37" s="90"/>
      <c r="K37" s="90"/>
    </row>
    <row r="38" spans="1:11">
      <c r="A38" s="90"/>
      <c r="B38" s="90"/>
      <c r="C38" s="90"/>
      <c r="D38" s="90"/>
      <c r="E38" s="90"/>
      <c r="F38" s="90"/>
      <c r="G38" s="90"/>
      <c r="H38" s="90"/>
      <c r="I38" s="90"/>
      <c r="J38" s="90"/>
      <c r="K38" s="90"/>
    </row>
    <row r="39" spans="1:11">
      <c r="A39" s="90"/>
      <c r="B39" s="90"/>
      <c r="C39" s="90"/>
      <c r="D39" s="90"/>
      <c r="E39" s="90"/>
      <c r="F39" s="90"/>
      <c r="G39" s="90"/>
      <c r="H39" s="90"/>
      <c r="I39" s="90"/>
      <c r="J39" s="90"/>
      <c r="K39" s="90"/>
    </row>
    <row r="40" spans="1:11">
      <c r="A40" s="90"/>
      <c r="B40" s="90"/>
      <c r="C40" s="90"/>
      <c r="D40" s="90"/>
      <c r="E40" s="90"/>
      <c r="F40" s="90"/>
      <c r="G40" s="90"/>
      <c r="H40" s="90"/>
      <c r="I40" s="90"/>
      <c r="J40" s="90"/>
      <c r="K40" s="90"/>
    </row>
    <row r="41" spans="1:11">
      <c r="A41" s="90"/>
      <c r="B41" s="90"/>
      <c r="C41" s="90"/>
      <c r="D41" s="90"/>
      <c r="E41" s="90"/>
      <c r="F41" s="90"/>
      <c r="G41" s="90"/>
      <c r="H41" s="90"/>
      <c r="I41" s="90"/>
      <c r="J41" s="90"/>
      <c r="K41" s="90"/>
    </row>
    <row r="42" spans="1:11">
      <c r="A42" s="90"/>
      <c r="B42" s="90"/>
      <c r="C42" s="90"/>
      <c r="D42" s="90"/>
      <c r="E42" s="90"/>
      <c r="F42" s="90"/>
      <c r="G42" s="90"/>
      <c r="H42" s="90"/>
      <c r="I42" s="90"/>
      <c r="J42" s="90"/>
      <c r="K42" s="90"/>
    </row>
    <row r="43" spans="1:11">
      <c r="A43" s="90"/>
      <c r="B43" s="90"/>
      <c r="C43" s="90"/>
      <c r="D43" s="90"/>
      <c r="E43" s="90"/>
      <c r="F43" s="90"/>
      <c r="G43" s="90"/>
      <c r="H43" s="90"/>
      <c r="I43" s="90"/>
      <c r="J43" s="90"/>
      <c r="K43" s="90"/>
    </row>
    <row r="44" spans="1:11">
      <c r="A44" s="90"/>
      <c r="B44" s="90"/>
      <c r="C44" s="90"/>
      <c r="D44" s="90"/>
      <c r="E44" s="90"/>
      <c r="F44" s="90"/>
      <c r="G44" s="90"/>
      <c r="H44" s="90"/>
      <c r="I44" s="90"/>
      <c r="J44" s="90"/>
      <c r="K44" s="90"/>
    </row>
    <row r="45" spans="1:11">
      <c r="A45" s="90"/>
      <c r="B45" s="90"/>
      <c r="C45" s="90"/>
      <c r="D45" s="90"/>
      <c r="E45" s="90"/>
      <c r="F45" s="90"/>
      <c r="G45" s="90"/>
      <c r="H45" s="90"/>
      <c r="I45" s="90"/>
      <c r="J45" s="90"/>
      <c r="K45" s="90"/>
    </row>
    <row r="46" spans="1:11">
      <c r="A46" s="90"/>
      <c r="B46" s="90"/>
      <c r="C46" s="90"/>
      <c r="D46" s="90"/>
      <c r="E46" s="90"/>
      <c r="F46" s="90"/>
      <c r="G46" s="90"/>
      <c r="H46" s="90"/>
      <c r="I46" s="90"/>
      <c r="J46" s="90"/>
      <c r="K46" s="90"/>
    </row>
    <row r="47" spans="1:11">
      <c r="A47" s="90"/>
      <c r="B47" s="90"/>
      <c r="C47" s="90"/>
      <c r="D47" s="90"/>
      <c r="E47" s="90"/>
      <c r="F47" s="90"/>
      <c r="G47" s="90"/>
      <c r="H47" s="90"/>
      <c r="I47" s="90"/>
      <c r="J47" s="90"/>
      <c r="K47" s="90"/>
    </row>
    <row r="48" spans="1:11">
      <c r="A48" s="90"/>
      <c r="B48" s="90"/>
      <c r="C48" s="90"/>
      <c r="D48" s="90"/>
      <c r="E48" s="90"/>
      <c r="F48" s="90"/>
      <c r="G48" s="90"/>
      <c r="H48" s="90"/>
      <c r="I48" s="90"/>
      <c r="J48" s="90"/>
      <c r="K48" s="90"/>
    </row>
    <row r="49" spans="1:11">
      <c r="A49" s="90"/>
      <c r="B49" s="90"/>
      <c r="C49" s="90"/>
      <c r="D49" s="90"/>
      <c r="E49" s="90"/>
      <c r="F49" s="90"/>
      <c r="G49" s="90"/>
      <c r="H49" s="90"/>
      <c r="I49" s="90"/>
      <c r="J49" s="90"/>
      <c r="K49" s="90"/>
    </row>
    <row r="50" spans="1:11">
      <c r="A50" s="90"/>
      <c r="B50" s="90"/>
      <c r="C50" s="90"/>
      <c r="D50" s="90"/>
      <c r="E50" s="90"/>
      <c r="F50" s="90"/>
      <c r="G50" s="90"/>
      <c r="H50" s="90"/>
      <c r="I50" s="90"/>
      <c r="J50" s="90"/>
      <c r="K50" s="90"/>
    </row>
    <row r="51" spans="1:11">
      <c r="A51" s="90"/>
      <c r="B51" s="90"/>
      <c r="C51" s="90"/>
      <c r="D51" s="90"/>
      <c r="E51" s="90"/>
      <c r="F51" s="90"/>
      <c r="G51" s="90"/>
      <c r="H51" s="90"/>
      <c r="I51" s="90"/>
      <c r="J51" s="90"/>
      <c r="K51" s="90"/>
    </row>
    <row r="52" spans="1:11">
      <c r="A52" s="90"/>
      <c r="B52" s="90"/>
      <c r="C52" s="90"/>
      <c r="D52" s="90"/>
      <c r="E52" s="90"/>
      <c r="F52" s="90"/>
      <c r="G52" s="90"/>
      <c r="H52" s="90"/>
      <c r="I52" s="90"/>
      <c r="J52" s="90"/>
      <c r="K52" s="90"/>
    </row>
    <row r="53" spans="1:11">
      <c r="A53" s="90"/>
      <c r="B53" s="90"/>
      <c r="C53" s="90"/>
      <c r="D53" s="90"/>
      <c r="E53" s="90"/>
      <c r="F53" s="90"/>
      <c r="G53" s="90"/>
      <c r="H53" s="90"/>
      <c r="I53" s="90"/>
      <c r="J53" s="90"/>
      <c r="K53" s="90"/>
    </row>
    <row r="54" spans="1:11">
      <c r="A54" s="90"/>
      <c r="B54" s="90"/>
      <c r="C54" s="90"/>
      <c r="D54" s="90"/>
      <c r="E54" s="90"/>
      <c r="F54" s="90"/>
      <c r="G54" s="90"/>
      <c r="H54" s="90"/>
      <c r="I54" s="90"/>
      <c r="J54" s="90"/>
      <c r="K54" s="90"/>
    </row>
    <row r="55" spans="1:11">
      <c r="A55" s="90"/>
      <c r="B55" s="90"/>
      <c r="C55" s="90"/>
      <c r="D55" s="90"/>
      <c r="E55" s="90"/>
      <c r="F55" s="90"/>
      <c r="G55" s="90"/>
      <c r="H55" s="90"/>
      <c r="I55" s="90"/>
      <c r="J55" s="90"/>
      <c r="K55" s="90"/>
    </row>
    <row r="56" spans="1:11">
      <c r="A56" s="90"/>
      <c r="B56" s="90"/>
      <c r="C56" s="90"/>
      <c r="D56" s="90"/>
      <c r="E56" s="90"/>
      <c r="F56" s="90"/>
      <c r="G56" s="90"/>
      <c r="H56" s="90"/>
      <c r="I56" s="90"/>
      <c r="J56" s="90"/>
      <c r="K56" s="90"/>
    </row>
    <row r="57" spans="1:11">
      <c r="A57" s="90"/>
      <c r="B57" s="90"/>
      <c r="C57" s="90"/>
      <c r="D57" s="90"/>
      <c r="E57" s="90"/>
      <c r="F57" s="90"/>
      <c r="G57" s="90"/>
      <c r="H57" s="90"/>
      <c r="I57" s="90"/>
      <c r="J57" s="90"/>
      <c r="K57" s="90"/>
    </row>
    <row r="58" spans="1:11">
      <c r="A58" s="90"/>
      <c r="B58" s="90"/>
      <c r="C58" s="90"/>
      <c r="D58" s="90"/>
      <c r="E58" s="90"/>
      <c r="F58" s="90"/>
      <c r="G58" s="90"/>
      <c r="H58" s="90"/>
      <c r="I58" s="90"/>
      <c r="J58" s="90"/>
      <c r="K58" s="90"/>
    </row>
    <row r="59" spans="1:11">
      <c r="A59" s="90"/>
      <c r="B59" s="90"/>
      <c r="C59" s="90"/>
      <c r="D59" s="90"/>
      <c r="E59" s="90"/>
      <c r="F59" s="90"/>
      <c r="G59" s="90"/>
      <c r="H59" s="90"/>
      <c r="I59" s="90"/>
      <c r="J59" s="90"/>
      <c r="K59" s="90"/>
    </row>
    <row r="60" spans="1:11">
      <c r="A60" s="90"/>
      <c r="B60" s="90"/>
      <c r="C60" s="90"/>
      <c r="D60" s="90"/>
      <c r="E60" s="90"/>
      <c r="F60" s="90"/>
      <c r="G60" s="90"/>
      <c r="H60" s="90"/>
      <c r="I60" s="90"/>
      <c r="J60" s="90"/>
      <c r="K60" s="90"/>
    </row>
    <row r="61" spans="1:11">
      <c r="A61" s="90"/>
      <c r="B61" s="90"/>
      <c r="C61" s="90"/>
      <c r="D61" s="90"/>
      <c r="E61" s="90"/>
      <c r="F61" s="90"/>
      <c r="G61" s="90"/>
      <c r="H61" s="90"/>
      <c r="I61" s="90"/>
      <c r="J61" s="90"/>
      <c r="K61" s="90"/>
    </row>
    <row r="62" spans="1:11">
      <c r="A62" s="90"/>
      <c r="B62" s="90"/>
      <c r="C62" s="90"/>
      <c r="D62" s="90"/>
      <c r="E62" s="90"/>
      <c r="F62" s="90"/>
      <c r="G62" s="90"/>
      <c r="H62" s="90"/>
      <c r="I62" s="90"/>
      <c r="J62" s="90"/>
      <c r="K62" s="90"/>
    </row>
    <row r="63" spans="1:11">
      <c r="A63" s="90"/>
      <c r="B63" s="90"/>
      <c r="C63" s="90"/>
      <c r="D63" s="90"/>
      <c r="E63" s="90"/>
      <c r="F63" s="90"/>
      <c r="G63" s="90"/>
      <c r="H63" s="90"/>
      <c r="I63" s="90"/>
      <c r="J63" s="90"/>
      <c r="K63" s="90"/>
    </row>
    <row r="64" spans="1:11">
      <c r="A64" s="90"/>
      <c r="B64" s="90"/>
      <c r="C64" s="90"/>
      <c r="D64" s="90"/>
      <c r="E64" s="90"/>
      <c r="F64" s="90"/>
      <c r="G64" s="90"/>
      <c r="H64" s="90"/>
      <c r="I64" s="90"/>
      <c r="J64" s="90"/>
      <c r="K64" s="90"/>
    </row>
    <row r="65" spans="1:11">
      <c r="A65" s="90"/>
      <c r="B65" s="90"/>
      <c r="C65" s="90"/>
      <c r="D65" s="90"/>
      <c r="E65" s="90"/>
      <c r="F65" s="90"/>
      <c r="G65" s="90"/>
      <c r="H65" s="90"/>
      <c r="I65" s="90"/>
      <c r="J65" s="90"/>
      <c r="K65" s="90"/>
    </row>
    <row r="66" spans="1:11">
      <c r="A66" s="90"/>
      <c r="B66" s="90"/>
      <c r="C66" s="90"/>
      <c r="D66" s="90"/>
      <c r="E66" s="90"/>
      <c r="F66" s="90"/>
      <c r="G66" s="90"/>
      <c r="H66" s="90"/>
      <c r="I66" s="90"/>
      <c r="J66" s="90"/>
      <c r="K66" s="90"/>
    </row>
    <row r="67" spans="1:11">
      <c r="A67" s="90"/>
      <c r="B67" s="90"/>
      <c r="C67" s="90"/>
      <c r="D67" s="90"/>
      <c r="E67" s="90"/>
      <c r="F67" s="90"/>
      <c r="G67" s="90"/>
      <c r="H67" s="90"/>
      <c r="I67" s="90"/>
      <c r="J67" s="90"/>
      <c r="K67" s="90"/>
    </row>
    <row r="68" spans="1:11">
      <c r="A68" s="90"/>
      <c r="B68" s="90"/>
      <c r="C68" s="90"/>
      <c r="D68" s="90"/>
      <c r="E68" s="90"/>
      <c r="F68" s="90"/>
      <c r="G68" s="90"/>
      <c r="H68" s="90"/>
      <c r="I68" s="90"/>
      <c r="J68" s="90"/>
      <c r="K68" s="90"/>
    </row>
    <row r="69" spans="1:11">
      <c r="A69" s="90"/>
      <c r="B69" s="90"/>
      <c r="C69" s="90"/>
      <c r="D69" s="90"/>
      <c r="E69" s="90"/>
      <c r="F69" s="90"/>
      <c r="G69" s="90"/>
      <c r="H69" s="90"/>
      <c r="I69" s="90"/>
      <c r="J69" s="90"/>
      <c r="K69" s="90"/>
    </row>
    <row r="70" spans="1:11">
      <c r="A70" s="90"/>
      <c r="B70" s="90"/>
      <c r="C70" s="90"/>
      <c r="D70" s="90"/>
      <c r="E70" s="90"/>
      <c r="F70" s="90"/>
      <c r="G70" s="90"/>
      <c r="H70" s="90"/>
      <c r="I70" s="90"/>
      <c r="J70" s="90"/>
      <c r="K70" s="90"/>
    </row>
    <row r="71" spans="1:11">
      <c r="A71" s="90"/>
      <c r="B71" s="90"/>
      <c r="C71" s="90"/>
      <c r="D71" s="90"/>
      <c r="E71" s="90"/>
      <c r="F71" s="90"/>
      <c r="G71" s="90"/>
      <c r="H71" s="90"/>
      <c r="I71" s="90"/>
      <c r="J71" s="90"/>
      <c r="K71" s="90"/>
    </row>
    <row r="72" spans="1:11">
      <c r="A72" s="90"/>
      <c r="B72" s="90"/>
      <c r="C72" s="90"/>
      <c r="D72" s="90"/>
      <c r="E72" s="90"/>
      <c r="F72" s="90"/>
      <c r="G72" s="90"/>
      <c r="H72" s="90"/>
      <c r="I72" s="90"/>
      <c r="J72" s="90"/>
      <c r="K72" s="90"/>
    </row>
    <row r="73" spans="1:11">
      <c r="A73" s="90"/>
      <c r="B73" s="90"/>
      <c r="C73" s="90"/>
      <c r="D73" s="90"/>
      <c r="E73" s="90"/>
      <c r="F73" s="90"/>
      <c r="G73" s="90"/>
      <c r="H73" s="90"/>
      <c r="I73" s="90"/>
      <c r="J73" s="90"/>
      <c r="K73" s="90"/>
    </row>
    <row r="74" spans="1:11">
      <c r="A74" s="90"/>
      <c r="B74" s="90"/>
      <c r="C74" s="90"/>
      <c r="D74" s="90"/>
      <c r="E74" s="90"/>
      <c r="F74" s="90"/>
      <c r="G74" s="90"/>
      <c r="H74" s="90"/>
      <c r="I74" s="90"/>
      <c r="J74" s="90"/>
      <c r="K74" s="90"/>
    </row>
    <row r="75" spans="1:11">
      <c r="A75" s="90"/>
      <c r="B75" s="90"/>
      <c r="C75" s="90"/>
      <c r="D75" s="90"/>
      <c r="E75" s="90"/>
      <c r="F75" s="90"/>
      <c r="G75" s="90"/>
      <c r="H75" s="90"/>
      <c r="I75" s="90"/>
      <c r="J75" s="90"/>
      <c r="K75" s="90"/>
    </row>
    <row r="76" spans="1:11">
      <c r="A76" s="90"/>
      <c r="B76" s="90"/>
      <c r="C76" s="90"/>
      <c r="D76" s="90"/>
      <c r="E76" s="90"/>
      <c r="F76" s="90"/>
      <c r="G76" s="90"/>
      <c r="H76" s="90"/>
      <c r="I76" s="90"/>
      <c r="J76" s="90"/>
      <c r="K76" s="90"/>
    </row>
    <row r="77" spans="1:11">
      <c r="A77" s="90"/>
      <c r="B77" s="90"/>
      <c r="C77" s="90"/>
      <c r="D77" s="90"/>
      <c r="E77" s="90"/>
      <c r="F77" s="90"/>
      <c r="G77" s="90"/>
      <c r="H77" s="90"/>
      <c r="I77" s="90"/>
      <c r="J77" s="90"/>
      <c r="K77" s="90"/>
    </row>
    <row r="78" spans="1:11">
      <c r="A78" s="90"/>
      <c r="B78" s="90"/>
      <c r="C78" s="90"/>
      <c r="D78" s="90"/>
      <c r="E78" s="90"/>
      <c r="F78" s="90"/>
      <c r="G78" s="90"/>
      <c r="H78" s="90"/>
      <c r="I78" s="90"/>
      <c r="J78" s="90"/>
      <c r="K78" s="90"/>
    </row>
    <row r="79" spans="1:11">
      <c r="A79" s="90"/>
      <c r="B79" s="90"/>
      <c r="C79" s="90"/>
      <c r="D79" s="90"/>
      <c r="E79" s="90"/>
      <c r="F79" s="90"/>
      <c r="G79" s="90"/>
      <c r="H79" s="90"/>
      <c r="I79" s="90"/>
      <c r="J79" s="90"/>
      <c r="K79" s="90"/>
    </row>
    <row r="80" spans="1:11">
      <c r="A80" s="90"/>
      <c r="B80" s="90"/>
      <c r="C80" s="90"/>
      <c r="D80" s="90"/>
      <c r="E80" s="90"/>
      <c r="F80" s="90"/>
      <c r="G80" s="90"/>
      <c r="H80" s="90"/>
      <c r="I80" s="90"/>
      <c r="J80" s="90"/>
      <c r="K80" s="90"/>
    </row>
    <row r="81" spans="1:11">
      <c r="A81" s="90"/>
      <c r="B81" s="90"/>
      <c r="C81" s="90"/>
      <c r="D81" s="90"/>
      <c r="E81" s="90"/>
      <c r="F81" s="90"/>
      <c r="G81" s="90"/>
      <c r="H81" s="90"/>
      <c r="I81" s="90"/>
      <c r="J81" s="90"/>
      <c r="K81" s="90"/>
    </row>
    <row r="82" spans="1:11">
      <c r="A82" s="90"/>
      <c r="B82" s="90"/>
      <c r="C82" s="90"/>
      <c r="D82" s="90"/>
      <c r="E82" s="90"/>
      <c r="F82" s="90"/>
      <c r="G82" s="90"/>
      <c r="H82" s="90"/>
      <c r="I82" s="90"/>
      <c r="J82" s="90"/>
      <c r="K82" s="90"/>
    </row>
    <row r="83" spans="1:11">
      <c r="A83" s="90"/>
      <c r="B83" s="90"/>
      <c r="C83" s="90"/>
      <c r="D83" s="90"/>
      <c r="E83" s="90"/>
      <c r="F83" s="90"/>
      <c r="G83" s="90"/>
      <c r="H83" s="90"/>
      <c r="I83" s="90"/>
      <c r="J83" s="90"/>
      <c r="K83" s="90"/>
    </row>
    <row r="84" spans="1:11">
      <c r="A84" s="90"/>
      <c r="B84" s="90"/>
      <c r="C84" s="90"/>
      <c r="D84" s="90"/>
      <c r="E84" s="90"/>
      <c r="F84" s="90"/>
      <c r="G84" s="90"/>
      <c r="H84" s="90"/>
      <c r="I84" s="90"/>
      <c r="J84" s="90"/>
      <c r="K84" s="90"/>
    </row>
    <row r="85" spans="1:11">
      <c r="A85" s="90"/>
      <c r="B85" s="90"/>
      <c r="C85" s="90"/>
      <c r="D85" s="90"/>
      <c r="E85" s="90"/>
      <c r="F85" s="90"/>
      <c r="G85" s="90"/>
      <c r="H85" s="90"/>
      <c r="I85" s="90"/>
      <c r="J85" s="90"/>
      <c r="K85" s="90"/>
    </row>
    <row r="86" spans="1:11">
      <c r="A86" s="90"/>
      <c r="B86" s="90"/>
      <c r="C86" s="90"/>
      <c r="D86" s="90"/>
      <c r="E86" s="90"/>
      <c r="F86" s="90"/>
      <c r="G86" s="90"/>
      <c r="H86" s="90"/>
      <c r="I86" s="90"/>
      <c r="J86" s="90"/>
      <c r="K86" s="90"/>
    </row>
    <row r="87" spans="1:11">
      <c r="A87" s="90"/>
      <c r="B87" s="90"/>
      <c r="C87" s="90"/>
      <c r="D87" s="90"/>
      <c r="E87" s="90"/>
      <c r="F87" s="90"/>
      <c r="G87" s="90"/>
      <c r="H87" s="90"/>
      <c r="I87" s="90"/>
      <c r="J87" s="90"/>
      <c r="K87" s="90"/>
    </row>
    <row r="88" spans="1:11">
      <c r="A88" s="90"/>
      <c r="B88" s="90"/>
      <c r="C88" s="90"/>
      <c r="D88" s="90"/>
      <c r="E88" s="90"/>
      <c r="F88" s="90"/>
      <c r="G88" s="90"/>
      <c r="H88" s="90"/>
      <c r="I88" s="90"/>
      <c r="J88" s="90"/>
      <c r="K88" s="90"/>
    </row>
    <row r="89" spans="1:11">
      <c r="A89" s="90"/>
      <c r="B89" s="90"/>
      <c r="C89" s="90"/>
      <c r="D89" s="90"/>
      <c r="E89" s="90"/>
      <c r="F89" s="90"/>
      <c r="G89" s="90"/>
      <c r="H89" s="90"/>
      <c r="I89" s="90"/>
      <c r="J89" s="90"/>
      <c r="K89" s="90"/>
    </row>
    <row r="90" spans="1:11">
      <c r="A90" s="90"/>
      <c r="B90" s="90"/>
      <c r="C90" s="90"/>
      <c r="D90" s="90"/>
      <c r="E90" s="90"/>
      <c r="F90" s="90"/>
      <c r="G90" s="90"/>
      <c r="H90" s="90"/>
      <c r="I90" s="90"/>
      <c r="J90" s="90"/>
      <c r="K90" s="90"/>
    </row>
    <row r="91" spans="1:11">
      <c r="A91" s="90"/>
      <c r="B91" s="90"/>
      <c r="C91" s="90"/>
      <c r="D91" s="90"/>
      <c r="E91" s="90"/>
      <c r="F91" s="90"/>
      <c r="G91" s="90"/>
      <c r="H91" s="90"/>
      <c r="I91" s="90"/>
      <c r="J91" s="90"/>
      <c r="K91" s="90"/>
    </row>
    <row r="92" spans="1:11">
      <c r="A92" s="90"/>
      <c r="B92" s="90"/>
      <c r="C92" s="90"/>
      <c r="D92" s="90"/>
      <c r="E92" s="90"/>
      <c r="F92" s="90"/>
      <c r="G92" s="90"/>
      <c r="H92" s="90"/>
      <c r="I92" s="90"/>
      <c r="J92" s="90"/>
      <c r="K92" s="90"/>
    </row>
    <row r="93" spans="1:11">
      <c r="A93" s="90"/>
      <c r="B93" s="90"/>
      <c r="C93" s="90"/>
      <c r="D93" s="90"/>
      <c r="E93" s="90"/>
      <c r="F93" s="90"/>
      <c r="G93" s="90"/>
      <c r="H93" s="90"/>
      <c r="I93" s="90"/>
      <c r="J93" s="90"/>
      <c r="K93" s="90"/>
    </row>
    <row r="94" spans="1:11">
      <c r="A94" s="90"/>
      <c r="B94" s="90"/>
      <c r="C94" s="90"/>
      <c r="D94" s="90"/>
      <c r="E94" s="90"/>
      <c r="F94" s="90"/>
      <c r="G94" s="90"/>
      <c r="H94" s="90"/>
      <c r="I94" s="90"/>
      <c r="J94" s="90"/>
      <c r="K94" s="90"/>
    </row>
    <row r="95" spans="1:11">
      <c r="A95" s="90"/>
      <c r="B95" s="90"/>
      <c r="C95" s="90"/>
      <c r="D95" s="90"/>
      <c r="E95" s="90"/>
      <c r="F95" s="90"/>
      <c r="G95" s="90"/>
      <c r="H95" s="90"/>
      <c r="I95" s="90"/>
      <c r="J95" s="90"/>
      <c r="K95" s="90"/>
    </row>
    <row r="96" spans="1:11">
      <c r="A96" s="90"/>
      <c r="B96" s="90"/>
      <c r="C96" s="90"/>
      <c r="D96" s="90"/>
      <c r="E96" s="90"/>
      <c r="F96" s="90"/>
      <c r="G96" s="90"/>
      <c r="H96" s="90"/>
      <c r="I96" s="90"/>
      <c r="J96" s="90"/>
      <c r="K96" s="90"/>
    </row>
    <row r="97" spans="1:11">
      <c r="A97" s="90"/>
      <c r="B97" s="90"/>
      <c r="C97" s="90"/>
      <c r="D97" s="90"/>
      <c r="E97" s="90"/>
      <c r="F97" s="90"/>
      <c r="G97" s="90"/>
      <c r="H97" s="90"/>
      <c r="I97" s="90"/>
      <c r="J97" s="90"/>
      <c r="K97" s="90"/>
    </row>
    <row r="98" spans="1:11">
      <c r="A98" s="90"/>
      <c r="B98" s="90"/>
      <c r="C98" s="90"/>
      <c r="D98" s="90"/>
      <c r="E98" s="90"/>
      <c r="F98" s="90"/>
      <c r="G98" s="90"/>
      <c r="H98" s="90"/>
      <c r="I98" s="90"/>
      <c r="J98" s="90"/>
      <c r="K98" s="90"/>
    </row>
    <row r="99" spans="1:11">
      <c r="A99" s="90"/>
      <c r="B99" s="90"/>
      <c r="C99" s="90"/>
      <c r="D99" s="90"/>
      <c r="E99" s="90"/>
      <c r="F99" s="90"/>
      <c r="G99" s="90"/>
      <c r="H99" s="90"/>
      <c r="I99" s="90"/>
      <c r="J99" s="90"/>
      <c r="K99" s="90"/>
    </row>
    <row r="100" spans="1:11">
      <c r="A100" s="90"/>
      <c r="B100" s="90"/>
      <c r="C100" s="90"/>
      <c r="D100" s="90"/>
      <c r="E100" s="90"/>
      <c r="F100" s="90"/>
      <c r="G100" s="90"/>
      <c r="H100" s="90"/>
      <c r="I100" s="90"/>
      <c r="J100" s="90"/>
      <c r="K100" s="90"/>
    </row>
    <row r="101" spans="1:11">
      <c r="A101" s="90"/>
      <c r="B101" s="90"/>
      <c r="C101" s="90"/>
      <c r="D101" s="90"/>
      <c r="E101" s="90"/>
      <c r="F101" s="90"/>
      <c r="G101" s="90"/>
      <c r="H101" s="90"/>
      <c r="I101" s="90"/>
      <c r="J101" s="90"/>
      <c r="K101" s="90"/>
    </row>
    <row r="102" spans="1:11">
      <c r="A102" s="90"/>
      <c r="B102" s="90"/>
      <c r="C102" s="90"/>
      <c r="D102" s="90"/>
      <c r="E102" s="90"/>
      <c r="F102" s="90"/>
      <c r="G102" s="90"/>
      <c r="H102" s="90"/>
      <c r="I102" s="90"/>
      <c r="J102" s="90"/>
      <c r="K102" s="90"/>
    </row>
    <row r="103" spans="1:11">
      <c r="A103" s="90"/>
      <c r="B103" s="90"/>
      <c r="C103" s="90"/>
      <c r="D103" s="90"/>
      <c r="E103" s="90"/>
      <c r="F103" s="90"/>
      <c r="G103" s="90"/>
      <c r="H103" s="90"/>
      <c r="I103" s="90"/>
      <c r="J103" s="90"/>
      <c r="K103" s="90"/>
    </row>
    <row r="104" spans="1:11">
      <c r="A104" s="90"/>
      <c r="B104" s="90"/>
      <c r="C104" s="90"/>
      <c r="D104" s="90"/>
      <c r="E104" s="90"/>
      <c r="F104" s="90"/>
      <c r="G104" s="90"/>
      <c r="H104" s="90"/>
      <c r="I104" s="90"/>
      <c r="J104" s="90"/>
      <c r="K104" s="90"/>
    </row>
    <row r="105" spans="1:11">
      <c r="A105" s="90"/>
      <c r="B105" s="90"/>
      <c r="C105" s="90"/>
      <c r="D105" s="90"/>
      <c r="E105" s="90"/>
      <c r="F105" s="90"/>
      <c r="G105" s="90"/>
      <c r="H105" s="90"/>
      <c r="I105" s="90"/>
      <c r="J105" s="90"/>
      <c r="K105" s="90"/>
    </row>
    <row r="106" spans="1:11">
      <c r="A106" s="90"/>
      <c r="B106" s="90"/>
      <c r="C106" s="90"/>
      <c r="D106" s="90"/>
      <c r="E106" s="90"/>
      <c r="F106" s="90"/>
      <c r="G106" s="90"/>
      <c r="H106" s="90"/>
      <c r="I106" s="90"/>
      <c r="J106" s="90"/>
      <c r="K106" s="90"/>
    </row>
    <row r="107" spans="1:11">
      <c r="A107" s="90"/>
      <c r="B107" s="90"/>
      <c r="C107" s="90"/>
      <c r="D107" s="90"/>
      <c r="E107" s="90"/>
      <c r="F107" s="90"/>
      <c r="G107" s="90"/>
      <c r="H107" s="90"/>
      <c r="I107" s="90"/>
      <c r="J107" s="90"/>
      <c r="K107" s="90"/>
    </row>
    <row r="108" spans="1:11">
      <c r="A108" s="90"/>
      <c r="B108" s="90"/>
      <c r="C108" s="90"/>
      <c r="D108" s="90"/>
      <c r="E108" s="90"/>
      <c r="F108" s="90"/>
      <c r="G108" s="90"/>
      <c r="H108" s="90"/>
      <c r="I108" s="90"/>
      <c r="J108" s="90"/>
      <c r="K108" s="90"/>
    </row>
    <row r="109" spans="1:11">
      <c r="A109" s="90"/>
      <c r="B109" s="90"/>
      <c r="C109" s="90"/>
      <c r="D109" s="90"/>
      <c r="E109" s="90"/>
      <c r="F109" s="90"/>
      <c r="G109" s="90"/>
      <c r="H109" s="90"/>
      <c r="I109" s="90"/>
      <c r="J109" s="90"/>
      <c r="K109" s="90"/>
    </row>
    <row r="110" spans="1:11">
      <c r="A110" s="90"/>
      <c r="B110" s="90"/>
      <c r="C110" s="90"/>
      <c r="D110" s="90"/>
      <c r="E110" s="90"/>
      <c r="F110" s="90"/>
      <c r="G110" s="90"/>
      <c r="H110" s="90"/>
      <c r="I110" s="90"/>
      <c r="J110" s="90"/>
      <c r="K110" s="90"/>
    </row>
    <row r="111" spans="1:11">
      <c r="A111" s="90"/>
      <c r="B111" s="90"/>
      <c r="C111" s="90"/>
      <c r="D111" s="90"/>
      <c r="E111" s="90"/>
      <c r="F111" s="90"/>
      <c r="G111" s="90"/>
      <c r="H111" s="90"/>
      <c r="I111" s="90"/>
      <c r="J111" s="90"/>
      <c r="K111" s="90"/>
    </row>
    <row r="112" spans="1:11">
      <c r="A112" s="90"/>
      <c r="B112" s="90"/>
      <c r="C112" s="90"/>
      <c r="D112" s="90"/>
      <c r="E112" s="90"/>
      <c r="F112" s="90"/>
      <c r="G112" s="90"/>
      <c r="H112" s="90"/>
      <c r="I112" s="90"/>
      <c r="J112" s="90"/>
      <c r="K112" s="90"/>
    </row>
    <row r="113" spans="1:11">
      <c r="A113" s="90"/>
      <c r="B113" s="90"/>
      <c r="C113" s="90"/>
      <c r="D113" s="90"/>
      <c r="E113" s="90"/>
      <c r="F113" s="90"/>
      <c r="G113" s="90"/>
      <c r="H113" s="90"/>
      <c r="I113" s="90"/>
      <c r="J113" s="90"/>
      <c r="K113" s="90"/>
    </row>
    <row r="114" spans="1:11">
      <c r="A114" s="90"/>
      <c r="B114" s="90"/>
      <c r="C114" s="90"/>
      <c r="D114" s="90"/>
      <c r="E114" s="90"/>
      <c r="F114" s="90"/>
      <c r="G114" s="90"/>
      <c r="H114" s="90"/>
      <c r="I114" s="90"/>
      <c r="J114" s="90"/>
      <c r="K114" s="90"/>
    </row>
    <row r="115" spans="1:11">
      <c r="A115" s="90"/>
      <c r="B115" s="90"/>
      <c r="C115" s="90"/>
      <c r="D115" s="90"/>
      <c r="E115" s="90"/>
      <c r="F115" s="90"/>
      <c r="G115" s="90"/>
      <c r="H115" s="90"/>
      <c r="I115" s="90"/>
      <c r="J115" s="90"/>
      <c r="K115" s="90"/>
    </row>
    <row r="116" spans="1:11">
      <c r="A116" s="90"/>
      <c r="B116" s="90"/>
      <c r="C116" s="90"/>
      <c r="D116" s="90"/>
      <c r="E116" s="90"/>
      <c r="F116" s="90"/>
      <c r="G116" s="90"/>
      <c r="H116" s="90"/>
      <c r="I116" s="90"/>
      <c r="J116" s="90"/>
      <c r="K116" s="90"/>
    </row>
    <row r="117" spans="1:11">
      <c r="A117" s="90"/>
      <c r="B117" s="90"/>
      <c r="C117" s="90"/>
      <c r="D117" s="90"/>
      <c r="E117" s="90"/>
      <c r="F117" s="90"/>
      <c r="G117" s="90"/>
      <c r="H117" s="90"/>
      <c r="I117" s="90"/>
      <c r="J117" s="90"/>
      <c r="K117" s="90"/>
    </row>
    <row r="118" spans="1:11">
      <c r="A118" s="90"/>
      <c r="B118" s="90"/>
      <c r="C118" s="90"/>
      <c r="D118" s="90"/>
      <c r="E118" s="90"/>
      <c r="F118" s="90"/>
      <c r="G118" s="90"/>
      <c r="H118" s="90"/>
      <c r="I118" s="90"/>
      <c r="J118" s="90"/>
      <c r="K118" s="90"/>
    </row>
    <row r="119" spans="1:11">
      <c r="A119" s="90"/>
      <c r="B119" s="90"/>
      <c r="C119" s="90"/>
      <c r="D119" s="90"/>
      <c r="E119" s="90"/>
      <c r="F119" s="90"/>
      <c r="G119" s="90"/>
      <c r="H119" s="90"/>
      <c r="I119" s="90"/>
      <c r="J119" s="90"/>
      <c r="K119" s="90"/>
    </row>
    <row r="120" spans="1:11">
      <c r="A120" s="90"/>
      <c r="B120" s="90"/>
      <c r="C120" s="90"/>
      <c r="D120" s="90"/>
      <c r="E120" s="90"/>
      <c r="F120" s="90"/>
      <c r="G120" s="90"/>
      <c r="H120" s="90"/>
      <c r="I120" s="90"/>
      <c r="J120" s="90"/>
      <c r="K120" s="90"/>
    </row>
    <row r="121" spans="1:11">
      <c r="A121" s="90"/>
      <c r="B121" s="90"/>
      <c r="C121" s="90"/>
      <c r="D121" s="90"/>
      <c r="E121" s="90"/>
      <c r="F121" s="90"/>
      <c r="G121" s="90"/>
      <c r="H121" s="90"/>
      <c r="I121" s="90"/>
      <c r="J121" s="90"/>
      <c r="K121" s="90"/>
    </row>
    <row r="122" spans="1:11">
      <c r="A122" s="90"/>
      <c r="B122" s="90"/>
      <c r="C122" s="90"/>
      <c r="D122" s="90"/>
      <c r="E122" s="90"/>
      <c r="F122" s="90"/>
      <c r="G122" s="90"/>
      <c r="H122" s="90"/>
      <c r="I122" s="90"/>
      <c r="J122" s="90"/>
      <c r="K122" s="90"/>
    </row>
    <row r="123" spans="1:11">
      <c r="A123" s="90"/>
      <c r="B123" s="90"/>
      <c r="C123" s="90"/>
      <c r="D123" s="90"/>
      <c r="E123" s="90"/>
      <c r="F123" s="90"/>
      <c r="G123" s="90"/>
      <c r="H123" s="90"/>
      <c r="I123" s="90"/>
      <c r="J123" s="90"/>
      <c r="K123" s="90"/>
    </row>
    <row r="124" spans="1:11">
      <c r="A124" s="90"/>
      <c r="B124" s="90"/>
      <c r="C124" s="90"/>
      <c r="D124" s="90"/>
      <c r="E124" s="90"/>
      <c r="F124" s="90"/>
      <c r="G124" s="90"/>
      <c r="H124" s="90"/>
      <c r="I124" s="90"/>
      <c r="J124" s="90"/>
      <c r="K124" s="90"/>
    </row>
    <row r="125" spans="1:11">
      <c r="A125" s="90"/>
      <c r="B125" s="90"/>
      <c r="C125" s="90"/>
      <c r="D125" s="90"/>
      <c r="E125" s="90"/>
      <c r="F125" s="90"/>
      <c r="G125" s="90"/>
      <c r="H125" s="90"/>
      <c r="I125" s="90"/>
      <c r="J125" s="90"/>
      <c r="K125" s="90"/>
    </row>
    <row r="126" spans="1:11">
      <c r="A126" s="90"/>
      <c r="B126" s="90"/>
      <c r="C126" s="90"/>
      <c r="D126" s="90"/>
      <c r="E126" s="90"/>
      <c r="F126" s="90"/>
      <c r="G126" s="90"/>
      <c r="H126" s="90"/>
      <c r="I126" s="90"/>
      <c r="J126" s="90"/>
      <c r="K126" s="90"/>
    </row>
    <row r="127" spans="1:11">
      <c r="A127" s="90"/>
      <c r="B127" s="90"/>
      <c r="C127" s="90"/>
      <c r="D127" s="90"/>
      <c r="E127" s="90"/>
      <c r="F127" s="90"/>
      <c r="G127" s="90"/>
      <c r="H127" s="90"/>
      <c r="I127" s="90"/>
      <c r="J127" s="90"/>
      <c r="K127" s="90"/>
    </row>
    <row r="128" spans="1:11">
      <c r="A128" s="90"/>
      <c r="B128" s="90"/>
      <c r="C128" s="90"/>
      <c r="D128" s="90"/>
      <c r="E128" s="90"/>
      <c r="F128" s="90"/>
      <c r="G128" s="90"/>
      <c r="H128" s="90"/>
      <c r="I128" s="90"/>
      <c r="J128" s="90"/>
      <c r="K128" s="90"/>
    </row>
    <row r="129" spans="1:11">
      <c r="A129" s="90"/>
      <c r="B129" s="90"/>
      <c r="C129" s="90"/>
      <c r="D129" s="90"/>
      <c r="E129" s="90"/>
      <c r="F129" s="90"/>
      <c r="G129" s="90"/>
      <c r="H129" s="90"/>
      <c r="I129" s="90"/>
      <c r="J129" s="90"/>
      <c r="K129" s="90"/>
    </row>
    <row r="130" spans="1:11">
      <c r="A130" s="90"/>
      <c r="B130" s="90"/>
      <c r="C130" s="90"/>
      <c r="D130" s="90"/>
      <c r="E130" s="90"/>
      <c r="F130" s="90"/>
      <c r="G130" s="90"/>
      <c r="H130" s="90"/>
      <c r="I130" s="90"/>
      <c r="J130" s="90"/>
      <c r="K130" s="90"/>
    </row>
    <row r="131" spans="1:11">
      <c r="A131" s="90"/>
      <c r="B131" s="90"/>
      <c r="C131" s="90"/>
      <c r="D131" s="90"/>
      <c r="E131" s="90"/>
      <c r="F131" s="90"/>
      <c r="G131" s="90"/>
      <c r="H131" s="90"/>
      <c r="I131" s="90"/>
      <c r="J131" s="90"/>
      <c r="K131" s="90"/>
    </row>
    <row r="132" spans="1:11">
      <c r="A132" s="90"/>
      <c r="B132" s="90"/>
      <c r="C132" s="90"/>
      <c r="D132" s="90"/>
      <c r="E132" s="90"/>
      <c r="F132" s="90"/>
      <c r="G132" s="90"/>
      <c r="H132" s="90"/>
      <c r="I132" s="90"/>
      <c r="J132" s="90"/>
      <c r="K132" s="90"/>
    </row>
    <row r="133" spans="1:11">
      <c r="A133" s="90"/>
      <c r="B133" s="90"/>
      <c r="C133" s="90"/>
      <c r="D133" s="90"/>
      <c r="E133" s="90"/>
      <c r="F133" s="90"/>
      <c r="G133" s="90"/>
      <c r="H133" s="90"/>
      <c r="I133" s="90"/>
      <c r="J133" s="90"/>
      <c r="K133" s="90"/>
    </row>
    <row r="134" spans="1:11">
      <c r="A134" s="90"/>
      <c r="B134" s="90"/>
      <c r="C134" s="90"/>
      <c r="D134" s="90"/>
      <c r="E134" s="90"/>
      <c r="F134" s="90"/>
      <c r="G134" s="90"/>
      <c r="H134" s="90"/>
      <c r="I134" s="90"/>
      <c r="J134" s="90"/>
      <c r="K134" s="90"/>
    </row>
    <row r="135" spans="1:11">
      <c r="A135" s="90"/>
      <c r="B135" s="90"/>
      <c r="C135" s="90"/>
      <c r="D135" s="90"/>
      <c r="E135" s="90"/>
      <c r="F135" s="90"/>
      <c r="G135" s="90"/>
      <c r="H135" s="90"/>
      <c r="I135" s="90"/>
      <c r="J135" s="90"/>
      <c r="K135" s="90"/>
    </row>
    <row r="136" spans="1:11">
      <c r="A136" s="90"/>
      <c r="B136" s="90"/>
      <c r="C136" s="90"/>
      <c r="D136" s="90"/>
      <c r="E136" s="90"/>
      <c r="F136" s="90"/>
      <c r="G136" s="90"/>
      <c r="H136" s="90"/>
      <c r="I136" s="90"/>
      <c r="J136" s="90"/>
      <c r="K136" s="90"/>
    </row>
    <row r="137" spans="1:11">
      <c r="A137" s="90"/>
      <c r="B137" s="90"/>
      <c r="C137" s="90"/>
      <c r="D137" s="90"/>
      <c r="E137" s="90"/>
      <c r="F137" s="90"/>
      <c r="G137" s="90"/>
      <c r="H137" s="90"/>
      <c r="I137" s="90"/>
      <c r="J137" s="90"/>
      <c r="K137" s="90"/>
    </row>
    <row r="138" spans="1:11">
      <c r="A138" s="90"/>
      <c r="B138" s="90"/>
      <c r="C138" s="90"/>
      <c r="D138" s="90"/>
      <c r="E138" s="90"/>
      <c r="F138" s="90"/>
      <c r="G138" s="90"/>
      <c r="H138" s="90"/>
      <c r="I138" s="90"/>
      <c r="J138" s="90"/>
      <c r="K138" s="90"/>
    </row>
    <row r="139" spans="1:11">
      <c r="A139" s="90"/>
      <c r="B139" s="90"/>
      <c r="C139" s="90"/>
      <c r="D139" s="90"/>
      <c r="E139" s="90"/>
      <c r="F139" s="90"/>
      <c r="G139" s="90"/>
      <c r="H139" s="90"/>
      <c r="I139" s="90"/>
      <c r="J139" s="90"/>
      <c r="K139" s="90"/>
    </row>
    <row r="140" spans="1:11">
      <c r="A140" s="90"/>
      <c r="B140" s="90"/>
      <c r="C140" s="90"/>
      <c r="D140" s="90"/>
      <c r="E140" s="90"/>
      <c r="F140" s="90"/>
      <c r="G140" s="90"/>
      <c r="H140" s="90"/>
      <c r="I140" s="90"/>
      <c r="J140" s="90"/>
      <c r="K140" s="90"/>
    </row>
    <row r="141" spans="1:11">
      <c r="A141" s="90"/>
      <c r="B141" s="90"/>
      <c r="C141" s="90"/>
      <c r="D141" s="90"/>
      <c r="E141" s="90"/>
      <c r="F141" s="90"/>
      <c r="G141" s="90"/>
      <c r="H141" s="90"/>
      <c r="I141" s="90"/>
      <c r="J141" s="90"/>
      <c r="K141" s="90"/>
    </row>
    <row r="142" spans="1:11">
      <c r="A142" s="90"/>
      <c r="B142" s="90"/>
      <c r="C142" s="90"/>
      <c r="D142" s="90"/>
      <c r="E142" s="90"/>
      <c r="F142" s="90"/>
      <c r="G142" s="90"/>
      <c r="H142" s="90"/>
      <c r="I142" s="90"/>
      <c r="J142" s="90"/>
      <c r="K142" s="90"/>
    </row>
    <row r="143" spans="1:11">
      <c r="A143" s="90"/>
      <c r="B143" s="90"/>
      <c r="C143" s="90"/>
      <c r="D143" s="90"/>
      <c r="E143" s="90"/>
      <c r="F143" s="90"/>
      <c r="G143" s="90"/>
      <c r="H143" s="90"/>
      <c r="I143" s="90"/>
      <c r="J143" s="90"/>
      <c r="K143" s="90"/>
    </row>
    <row r="144" spans="1:11">
      <c r="A144" s="90"/>
      <c r="B144" s="90"/>
      <c r="C144" s="90"/>
      <c r="D144" s="90"/>
      <c r="E144" s="90"/>
      <c r="F144" s="90"/>
      <c r="G144" s="90"/>
      <c r="H144" s="90"/>
      <c r="I144" s="90"/>
      <c r="J144" s="90"/>
      <c r="K144" s="90"/>
    </row>
    <row r="145" spans="1:11">
      <c r="A145" s="90"/>
      <c r="B145" s="90"/>
      <c r="C145" s="90"/>
      <c r="D145" s="90"/>
      <c r="E145" s="90"/>
      <c r="F145" s="90"/>
      <c r="G145" s="90"/>
      <c r="H145" s="90"/>
      <c r="I145" s="90"/>
      <c r="J145" s="90"/>
      <c r="K145" s="90"/>
    </row>
    <row r="146" spans="1:11">
      <c r="A146" s="90"/>
      <c r="B146" s="90"/>
      <c r="C146" s="90"/>
      <c r="D146" s="90"/>
      <c r="E146" s="90"/>
      <c r="F146" s="90"/>
      <c r="G146" s="90"/>
      <c r="H146" s="90"/>
      <c r="I146" s="90"/>
      <c r="J146" s="90"/>
      <c r="K146" s="90"/>
    </row>
    <row r="147" spans="1:11">
      <c r="A147" s="90"/>
      <c r="B147" s="90"/>
      <c r="C147" s="90"/>
      <c r="D147" s="90"/>
      <c r="E147" s="90"/>
      <c r="F147" s="90"/>
      <c r="G147" s="90"/>
      <c r="H147" s="90"/>
      <c r="I147" s="90"/>
      <c r="J147" s="90"/>
      <c r="K147" s="90"/>
    </row>
    <row r="148" spans="1:11">
      <c r="A148" s="90"/>
      <c r="B148" s="90"/>
      <c r="C148" s="90"/>
      <c r="D148" s="90"/>
      <c r="E148" s="90"/>
      <c r="F148" s="90"/>
      <c r="G148" s="90"/>
      <c r="H148" s="90"/>
      <c r="I148" s="90"/>
      <c r="J148" s="90"/>
      <c r="K148" s="90"/>
    </row>
    <row r="149" spans="1:11">
      <c r="A149" s="90"/>
      <c r="B149" s="90"/>
      <c r="C149" s="90"/>
      <c r="D149" s="90"/>
      <c r="E149" s="90"/>
      <c r="F149" s="90"/>
      <c r="G149" s="90"/>
      <c r="H149" s="90"/>
      <c r="I149" s="90"/>
      <c r="J149" s="90"/>
      <c r="K149" s="90"/>
    </row>
    <row r="150" spans="1:11">
      <c r="A150" s="90"/>
      <c r="B150" s="90"/>
      <c r="C150" s="90"/>
      <c r="D150" s="90"/>
      <c r="E150" s="90"/>
      <c r="F150" s="90"/>
      <c r="G150" s="90"/>
      <c r="H150" s="90"/>
      <c r="I150" s="90"/>
      <c r="J150" s="90"/>
      <c r="K150" s="90"/>
    </row>
    <row r="151" spans="1:11">
      <c r="A151" s="90"/>
      <c r="B151" s="90"/>
      <c r="C151" s="90"/>
      <c r="D151" s="90"/>
      <c r="E151" s="90"/>
      <c r="F151" s="90"/>
      <c r="G151" s="90"/>
      <c r="H151" s="90"/>
      <c r="I151" s="90"/>
      <c r="J151" s="90"/>
      <c r="K151" s="90"/>
    </row>
    <row r="152" spans="1:11">
      <c r="A152" s="90"/>
      <c r="B152" s="90"/>
      <c r="C152" s="90"/>
      <c r="D152" s="90"/>
      <c r="E152" s="90"/>
      <c r="F152" s="90"/>
      <c r="G152" s="90"/>
      <c r="H152" s="90"/>
      <c r="I152" s="90"/>
      <c r="J152" s="90"/>
      <c r="K152" s="90"/>
    </row>
    <row r="153" spans="1:11">
      <c r="A153" s="90"/>
      <c r="B153" s="90"/>
      <c r="C153" s="90"/>
      <c r="D153" s="90"/>
      <c r="E153" s="90"/>
      <c r="F153" s="90"/>
      <c r="G153" s="90"/>
      <c r="H153" s="90"/>
      <c r="I153" s="90"/>
      <c r="J153" s="90"/>
      <c r="K153" s="90"/>
    </row>
    <row r="154" spans="1:11">
      <c r="A154" s="90"/>
      <c r="B154" s="90"/>
      <c r="C154" s="90"/>
      <c r="D154" s="90"/>
      <c r="E154" s="90"/>
      <c r="F154" s="90"/>
      <c r="G154" s="90"/>
      <c r="H154" s="90"/>
      <c r="I154" s="90"/>
      <c r="J154" s="90"/>
      <c r="K154" s="90"/>
    </row>
    <row r="155" spans="1:11">
      <c r="A155" s="90"/>
      <c r="B155" s="90"/>
      <c r="C155" s="90"/>
      <c r="D155" s="90"/>
      <c r="E155" s="90"/>
      <c r="F155" s="90"/>
      <c r="G155" s="90"/>
      <c r="H155" s="90"/>
      <c r="I155" s="90"/>
      <c r="J155" s="90"/>
      <c r="K155" s="90"/>
    </row>
    <row r="156" spans="1:11">
      <c r="A156" s="90"/>
      <c r="B156" s="90"/>
      <c r="C156" s="90"/>
      <c r="D156" s="90"/>
      <c r="E156" s="90"/>
      <c r="F156" s="90"/>
      <c r="G156" s="90"/>
      <c r="H156" s="90"/>
      <c r="I156" s="90"/>
      <c r="J156" s="90"/>
      <c r="K156" s="90"/>
    </row>
    <row r="157" spans="1:11">
      <c r="A157" s="90"/>
      <c r="B157" s="90"/>
      <c r="C157" s="90"/>
      <c r="D157" s="90"/>
      <c r="E157" s="90"/>
      <c r="F157" s="90"/>
      <c r="G157" s="90"/>
      <c r="H157" s="90"/>
      <c r="I157" s="90"/>
      <c r="J157" s="90"/>
      <c r="K157" s="90"/>
    </row>
    <row r="158" spans="1:11">
      <c r="A158" s="90"/>
      <c r="B158" s="90"/>
      <c r="C158" s="90"/>
      <c r="D158" s="90"/>
      <c r="E158" s="90"/>
      <c r="F158" s="90"/>
      <c r="G158" s="90"/>
      <c r="H158" s="90"/>
      <c r="I158" s="90"/>
      <c r="J158" s="90"/>
      <c r="K158" s="90"/>
    </row>
    <row r="159" spans="1:11">
      <c r="A159" s="90"/>
      <c r="B159" s="90"/>
      <c r="C159" s="90"/>
      <c r="D159" s="90"/>
      <c r="E159" s="90"/>
      <c r="F159" s="90"/>
      <c r="G159" s="90"/>
      <c r="H159" s="90"/>
      <c r="I159" s="90"/>
      <c r="J159" s="90"/>
      <c r="K159" s="90"/>
    </row>
    <row r="160" spans="1:11">
      <c r="A160" s="90"/>
      <c r="B160" s="90"/>
      <c r="C160" s="90"/>
      <c r="D160" s="90"/>
      <c r="E160" s="90"/>
      <c r="F160" s="90"/>
      <c r="G160" s="90"/>
      <c r="H160" s="90"/>
      <c r="I160" s="90"/>
      <c r="J160" s="90"/>
      <c r="K160" s="90"/>
    </row>
    <row r="161" spans="1:11">
      <c r="A161" s="90"/>
      <c r="B161" s="90"/>
      <c r="C161" s="90"/>
      <c r="D161" s="90"/>
      <c r="E161" s="90"/>
      <c r="F161" s="90"/>
      <c r="G161" s="90"/>
      <c r="H161" s="90"/>
      <c r="I161" s="90"/>
      <c r="J161" s="90"/>
      <c r="K161" s="90"/>
    </row>
    <row r="162" spans="1:11">
      <c r="A162" s="90"/>
      <c r="B162" s="90"/>
      <c r="C162" s="90"/>
      <c r="D162" s="90"/>
      <c r="E162" s="90"/>
      <c r="F162" s="90"/>
      <c r="G162" s="90"/>
      <c r="H162" s="90"/>
      <c r="I162" s="90"/>
      <c r="J162" s="90"/>
      <c r="K162" s="90"/>
    </row>
    <row r="163" spans="1:11">
      <c r="A163" s="90"/>
      <c r="B163" s="90"/>
      <c r="C163" s="90"/>
      <c r="D163" s="90"/>
      <c r="E163" s="90"/>
      <c r="F163" s="90"/>
      <c r="G163" s="90"/>
      <c r="H163" s="90"/>
      <c r="I163" s="90"/>
      <c r="J163" s="90"/>
      <c r="K163" s="90"/>
    </row>
    <row r="164" spans="1:11">
      <c r="A164" s="90"/>
      <c r="B164" s="90"/>
      <c r="C164" s="90"/>
      <c r="D164" s="90"/>
      <c r="E164" s="90"/>
      <c r="F164" s="90"/>
      <c r="G164" s="90"/>
      <c r="H164" s="90"/>
      <c r="I164" s="90"/>
      <c r="J164" s="90"/>
      <c r="K164" s="90"/>
    </row>
    <row r="165" spans="1:11">
      <c r="A165" s="90"/>
      <c r="B165" s="90"/>
      <c r="C165" s="90"/>
      <c r="D165" s="90"/>
      <c r="E165" s="90"/>
      <c r="F165" s="90"/>
      <c r="G165" s="90"/>
      <c r="H165" s="90"/>
      <c r="I165" s="90"/>
      <c r="J165" s="90"/>
      <c r="K165" s="90"/>
    </row>
    <row r="166" spans="1:11">
      <c r="A166" s="90"/>
      <c r="B166" s="90"/>
      <c r="C166" s="90"/>
      <c r="D166" s="90"/>
      <c r="E166" s="90"/>
      <c r="F166" s="90"/>
      <c r="G166" s="90"/>
      <c r="H166" s="90"/>
      <c r="I166" s="90"/>
      <c r="J166" s="90"/>
      <c r="K166" s="90"/>
    </row>
    <row r="167" spans="1:11">
      <c r="A167" s="90"/>
      <c r="B167" s="90"/>
      <c r="C167" s="90"/>
      <c r="D167" s="90"/>
      <c r="E167" s="90"/>
      <c r="F167" s="90"/>
      <c r="G167" s="90"/>
      <c r="H167" s="90"/>
      <c r="I167" s="90"/>
      <c r="J167" s="90"/>
      <c r="K167" s="90"/>
    </row>
    <row r="168" spans="1:11">
      <c r="A168" s="90"/>
      <c r="B168" s="90"/>
      <c r="C168" s="90"/>
      <c r="D168" s="90"/>
      <c r="E168" s="90"/>
      <c r="F168" s="90"/>
      <c r="G168" s="90"/>
      <c r="H168" s="90"/>
      <c r="I168" s="90"/>
      <c r="J168" s="90"/>
      <c r="K168" s="90"/>
    </row>
    <row r="169" spans="1:11">
      <c r="A169" s="90"/>
      <c r="B169" s="90"/>
      <c r="C169" s="90"/>
      <c r="D169" s="90"/>
      <c r="E169" s="90"/>
      <c r="F169" s="90"/>
      <c r="G169" s="90"/>
      <c r="H169" s="90"/>
      <c r="I169" s="90"/>
      <c r="J169" s="90"/>
      <c r="K169" s="90"/>
    </row>
    <row r="170" spans="1:11">
      <c r="A170" s="90"/>
      <c r="B170" s="90"/>
      <c r="C170" s="90"/>
      <c r="D170" s="90"/>
      <c r="E170" s="90"/>
      <c r="F170" s="90"/>
      <c r="G170" s="90"/>
      <c r="H170" s="90"/>
      <c r="I170" s="90"/>
      <c r="J170" s="90"/>
      <c r="K170" s="90"/>
    </row>
    <row r="171" spans="1:11">
      <c r="A171" s="90"/>
      <c r="B171" s="90"/>
      <c r="C171" s="90"/>
      <c r="D171" s="90"/>
      <c r="E171" s="90"/>
      <c r="F171" s="90"/>
      <c r="G171" s="90"/>
      <c r="H171" s="90"/>
      <c r="I171" s="90"/>
      <c r="J171" s="90"/>
      <c r="K171" s="90"/>
    </row>
    <row r="172" spans="1:11">
      <c r="A172" s="90"/>
      <c r="B172" s="90"/>
      <c r="C172" s="90"/>
      <c r="D172" s="90"/>
      <c r="E172" s="90"/>
      <c r="F172" s="90"/>
      <c r="G172" s="90"/>
      <c r="H172" s="90"/>
      <c r="I172" s="90"/>
      <c r="J172" s="90"/>
      <c r="K172" s="90"/>
    </row>
    <row r="173" spans="1:11">
      <c r="A173" s="90"/>
      <c r="B173" s="90"/>
      <c r="C173" s="90"/>
      <c r="D173" s="90"/>
      <c r="E173" s="90"/>
      <c r="F173" s="90"/>
      <c r="G173" s="90"/>
      <c r="H173" s="90"/>
      <c r="I173" s="90"/>
      <c r="J173" s="90"/>
      <c r="K173" s="90"/>
    </row>
    <row r="174" spans="1:11">
      <c r="A174" s="90"/>
      <c r="B174" s="90"/>
      <c r="C174" s="90"/>
      <c r="D174" s="90"/>
      <c r="E174" s="90"/>
      <c r="F174" s="90"/>
      <c r="G174" s="90"/>
      <c r="H174" s="90"/>
      <c r="I174" s="90"/>
      <c r="J174" s="90"/>
      <c r="K174" s="90"/>
    </row>
    <row r="175" spans="1:11">
      <c r="A175" s="90"/>
      <c r="B175" s="90"/>
      <c r="C175" s="90"/>
      <c r="D175" s="90"/>
      <c r="E175" s="90"/>
      <c r="F175" s="90"/>
      <c r="G175" s="90"/>
      <c r="H175" s="90"/>
      <c r="I175" s="90"/>
      <c r="J175" s="90"/>
      <c r="K175" s="90"/>
    </row>
    <row r="176" spans="1:11">
      <c r="A176" s="90"/>
      <c r="B176" s="90"/>
      <c r="C176" s="90"/>
      <c r="D176" s="90"/>
      <c r="E176" s="90"/>
      <c r="F176" s="90"/>
      <c r="G176" s="90"/>
      <c r="H176" s="90"/>
      <c r="I176" s="90"/>
      <c r="J176" s="90"/>
      <c r="K176" s="90"/>
    </row>
    <row r="177" spans="1:11">
      <c r="A177" s="90"/>
      <c r="B177" s="90"/>
      <c r="C177" s="90"/>
      <c r="D177" s="90"/>
      <c r="E177" s="90"/>
      <c r="F177" s="90"/>
      <c r="G177" s="90"/>
      <c r="H177" s="90"/>
      <c r="I177" s="90"/>
      <c r="J177" s="90"/>
      <c r="K177" s="90"/>
    </row>
    <row r="178" spans="1:11">
      <c r="A178" s="90"/>
      <c r="B178" s="90"/>
      <c r="C178" s="90"/>
      <c r="D178" s="90"/>
      <c r="E178" s="90"/>
      <c r="F178" s="90"/>
      <c r="G178" s="90"/>
      <c r="H178" s="90"/>
      <c r="I178" s="90"/>
      <c r="J178" s="90"/>
      <c r="K178" s="90"/>
    </row>
    <row r="179" spans="1:11">
      <c r="A179" s="90"/>
      <c r="B179" s="90"/>
      <c r="C179" s="90"/>
      <c r="D179" s="90"/>
      <c r="E179" s="90"/>
      <c r="F179" s="90"/>
      <c r="G179" s="90"/>
      <c r="H179" s="90"/>
      <c r="I179" s="90"/>
      <c r="J179" s="90"/>
      <c r="K179" s="90"/>
    </row>
    <row r="180" spans="1:11">
      <c r="A180" s="90"/>
      <c r="B180" s="90"/>
      <c r="C180" s="90"/>
      <c r="D180" s="90"/>
      <c r="E180" s="90"/>
      <c r="F180" s="90"/>
      <c r="G180" s="90"/>
      <c r="H180" s="90"/>
      <c r="I180" s="90"/>
      <c r="J180" s="90"/>
      <c r="K180" s="90"/>
    </row>
    <row r="181" spans="1:11">
      <c r="A181" s="90"/>
      <c r="B181" s="90"/>
      <c r="C181" s="90"/>
      <c r="D181" s="90"/>
      <c r="E181" s="90"/>
      <c r="F181" s="90"/>
      <c r="G181" s="90"/>
      <c r="H181" s="90"/>
      <c r="I181" s="90"/>
      <c r="J181" s="90"/>
      <c r="K181" s="90"/>
    </row>
    <row r="182" spans="1:11">
      <c r="A182" s="90"/>
      <c r="B182" s="90"/>
      <c r="C182" s="90"/>
      <c r="D182" s="90"/>
      <c r="E182" s="90"/>
      <c r="F182" s="90"/>
      <c r="G182" s="90"/>
      <c r="H182" s="90"/>
      <c r="I182" s="90"/>
      <c r="J182" s="90"/>
      <c r="K182" s="90"/>
    </row>
    <row r="183" spans="1:11">
      <c r="A183" s="90"/>
      <c r="B183" s="90"/>
      <c r="C183" s="90"/>
      <c r="D183" s="90"/>
      <c r="E183" s="90"/>
      <c r="F183" s="90"/>
      <c r="G183" s="90"/>
      <c r="H183" s="90"/>
      <c r="I183" s="90"/>
      <c r="J183" s="90"/>
      <c r="K183" s="90"/>
    </row>
    <row r="184" spans="1:11">
      <c r="A184" s="90"/>
      <c r="B184" s="90"/>
      <c r="C184" s="90"/>
      <c r="D184" s="90"/>
      <c r="E184" s="90"/>
      <c r="F184" s="90"/>
      <c r="G184" s="90"/>
      <c r="H184" s="90"/>
      <c r="I184" s="90"/>
      <c r="J184" s="90"/>
      <c r="K184" s="90"/>
    </row>
    <row r="185" spans="1:11">
      <c r="A185" s="90"/>
      <c r="B185" s="90"/>
      <c r="C185" s="90"/>
      <c r="D185" s="90"/>
      <c r="E185" s="90"/>
      <c r="F185" s="90"/>
      <c r="G185" s="90"/>
      <c r="H185" s="90"/>
      <c r="I185" s="90"/>
      <c r="J185" s="90"/>
      <c r="K185" s="90"/>
    </row>
    <row r="186" spans="1:11">
      <c r="A186" s="90"/>
      <c r="B186" s="90"/>
      <c r="C186" s="90"/>
      <c r="D186" s="90"/>
      <c r="E186" s="90"/>
      <c r="F186" s="90"/>
      <c r="G186" s="90"/>
      <c r="H186" s="90"/>
      <c r="I186" s="90"/>
      <c r="J186" s="90"/>
      <c r="K186" s="90"/>
    </row>
    <row r="187" spans="1:11">
      <c r="A187" s="90"/>
      <c r="B187" s="90"/>
      <c r="C187" s="90"/>
      <c r="D187" s="90"/>
      <c r="E187" s="90"/>
      <c r="F187" s="90"/>
      <c r="G187" s="90"/>
      <c r="H187" s="90"/>
      <c r="I187" s="90"/>
      <c r="J187" s="90"/>
      <c r="K187" s="90"/>
    </row>
    <row r="188" spans="1:11">
      <c r="A188" s="90"/>
      <c r="B188" s="90"/>
      <c r="C188" s="90"/>
      <c r="D188" s="90"/>
      <c r="E188" s="90"/>
      <c r="F188" s="90"/>
      <c r="G188" s="90"/>
      <c r="H188" s="90"/>
      <c r="I188" s="90"/>
      <c r="J188" s="90"/>
      <c r="K188" s="90"/>
    </row>
    <row r="189" spans="1:11">
      <c r="A189" s="90"/>
      <c r="B189" s="90"/>
      <c r="C189" s="90"/>
      <c r="D189" s="90"/>
      <c r="E189" s="90"/>
      <c r="F189" s="90"/>
      <c r="G189" s="90"/>
      <c r="H189" s="90"/>
      <c r="I189" s="90"/>
      <c r="J189" s="90"/>
      <c r="K189" s="90"/>
    </row>
    <row r="190" spans="1:11">
      <c r="A190" s="90"/>
      <c r="B190" s="90"/>
      <c r="C190" s="90"/>
      <c r="D190" s="90"/>
      <c r="E190" s="90"/>
      <c r="F190" s="90"/>
      <c r="G190" s="90"/>
      <c r="H190" s="90"/>
      <c r="I190" s="90"/>
      <c r="J190" s="90"/>
      <c r="K190" s="90"/>
    </row>
    <row r="191" spans="1:11">
      <c r="A191" s="90"/>
      <c r="B191" s="90"/>
      <c r="C191" s="90"/>
      <c r="D191" s="90"/>
      <c r="E191" s="90"/>
      <c r="F191" s="90"/>
      <c r="G191" s="90"/>
      <c r="H191" s="90"/>
      <c r="I191" s="90"/>
      <c r="J191" s="90"/>
      <c r="K191" s="90"/>
    </row>
    <row r="192" spans="1:11">
      <c r="A192" s="90"/>
      <c r="B192" s="90"/>
      <c r="C192" s="90"/>
      <c r="D192" s="90"/>
      <c r="E192" s="90"/>
      <c r="F192" s="90"/>
      <c r="G192" s="90"/>
      <c r="H192" s="90"/>
      <c r="I192" s="90"/>
      <c r="J192" s="90"/>
      <c r="K192" s="90"/>
    </row>
    <row r="193" spans="1:11">
      <c r="A193" s="90"/>
      <c r="B193" s="90"/>
      <c r="C193" s="90"/>
      <c r="D193" s="90"/>
      <c r="E193" s="90"/>
      <c r="F193" s="90"/>
      <c r="G193" s="90"/>
      <c r="H193" s="90"/>
      <c r="I193" s="90"/>
      <c r="J193" s="90"/>
      <c r="K193" s="90"/>
    </row>
    <row r="194" spans="1:11">
      <c r="A194" s="90"/>
      <c r="B194" s="90"/>
      <c r="C194" s="90"/>
      <c r="D194" s="90"/>
      <c r="E194" s="90"/>
      <c r="F194" s="90"/>
      <c r="G194" s="90"/>
      <c r="H194" s="90"/>
      <c r="I194" s="90"/>
      <c r="J194" s="90"/>
      <c r="K194" s="90"/>
    </row>
    <row r="195" spans="1:11">
      <c r="A195" s="90"/>
      <c r="B195" s="90"/>
      <c r="C195" s="90"/>
      <c r="D195" s="90"/>
      <c r="E195" s="90"/>
      <c r="F195" s="90"/>
      <c r="G195" s="90"/>
      <c r="H195" s="90"/>
      <c r="I195" s="90"/>
      <c r="J195" s="90"/>
      <c r="K195" s="90"/>
    </row>
    <row r="196" spans="1:11">
      <c r="A196" s="90"/>
      <c r="B196" s="90"/>
      <c r="C196" s="90"/>
      <c r="D196" s="90"/>
      <c r="E196" s="90"/>
      <c r="F196" s="90"/>
      <c r="G196" s="90"/>
      <c r="H196" s="90"/>
      <c r="I196" s="90"/>
      <c r="J196" s="90"/>
      <c r="K196" s="90"/>
    </row>
    <row r="197" spans="1:11">
      <c r="A197" s="90"/>
      <c r="B197" s="90"/>
      <c r="C197" s="90"/>
      <c r="D197" s="90"/>
      <c r="E197" s="90"/>
      <c r="F197" s="90"/>
      <c r="G197" s="90"/>
      <c r="H197" s="90"/>
      <c r="I197" s="90"/>
      <c r="J197" s="90"/>
      <c r="K197" s="90"/>
    </row>
    <row r="198" spans="1:11">
      <c r="A198" s="90"/>
      <c r="B198" s="90"/>
      <c r="C198" s="90"/>
      <c r="D198" s="90"/>
      <c r="E198" s="90"/>
      <c r="F198" s="90"/>
      <c r="G198" s="90"/>
      <c r="H198" s="90"/>
      <c r="I198" s="90"/>
      <c r="J198" s="90"/>
      <c r="K198" s="90"/>
    </row>
    <row r="199" spans="1:11">
      <c r="A199" s="90"/>
      <c r="B199" s="90"/>
      <c r="C199" s="90"/>
      <c r="D199" s="90"/>
      <c r="E199" s="90"/>
      <c r="F199" s="90"/>
      <c r="G199" s="90"/>
      <c r="H199" s="90"/>
      <c r="I199" s="90"/>
      <c r="J199" s="90"/>
      <c r="K199" s="90"/>
    </row>
    <row r="200" spans="1:11">
      <c r="A200" s="90"/>
      <c r="B200" s="90"/>
      <c r="C200" s="90"/>
      <c r="D200" s="90"/>
      <c r="E200" s="90"/>
      <c r="F200" s="90"/>
      <c r="G200" s="90"/>
      <c r="H200" s="90"/>
      <c r="I200" s="90"/>
      <c r="J200" s="90"/>
      <c r="K200" s="90"/>
    </row>
    <row r="201" spans="1:11">
      <c r="A201" s="90"/>
      <c r="B201" s="90"/>
      <c r="C201" s="90"/>
      <c r="D201" s="90"/>
      <c r="E201" s="90"/>
      <c r="F201" s="90"/>
      <c r="G201" s="90"/>
      <c r="H201" s="90"/>
      <c r="I201" s="90"/>
      <c r="J201" s="90"/>
      <c r="K201" s="90"/>
    </row>
    <row r="202" spans="1:11">
      <c r="A202" s="90"/>
      <c r="B202" s="90"/>
      <c r="C202" s="90"/>
      <c r="D202" s="90"/>
      <c r="E202" s="90"/>
      <c r="F202" s="90"/>
      <c r="G202" s="90"/>
      <c r="H202" s="90"/>
      <c r="I202" s="90"/>
      <c r="J202" s="90"/>
      <c r="K202" s="90"/>
    </row>
    <row r="203" spans="1:11">
      <c r="A203" s="90"/>
      <c r="B203" s="90"/>
      <c r="C203" s="90"/>
      <c r="D203" s="90"/>
      <c r="E203" s="90"/>
      <c r="F203" s="90"/>
      <c r="G203" s="90"/>
      <c r="H203" s="90"/>
      <c r="I203" s="90"/>
      <c r="J203" s="90"/>
      <c r="K203" s="90"/>
    </row>
    <row r="204" spans="1:11">
      <c r="A204" s="90"/>
      <c r="B204" s="90"/>
      <c r="C204" s="90"/>
      <c r="D204" s="90"/>
      <c r="E204" s="90"/>
      <c r="F204" s="90"/>
      <c r="G204" s="90"/>
      <c r="H204" s="90"/>
      <c r="I204" s="90"/>
      <c r="J204" s="90"/>
      <c r="K204" s="90"/>
    </row>
    <row r="205" spans="1:11">
      <c r="A205" s="90"/>
      <c r="B205" s="90"/>
      <c r="C205" s="90"/>
      <c r="D205" s="90"/>
      <c r="E205" s="90"/>
      <c r="F205" s="90"/>
      <c r="G205" s="90"/>
      <c r="H205" s="90"/>
      <c r="I205" s="90"/>
      <c r="J205" s="90"/>
      <c r="K205" s="90"/>
    </row>
    <row r="206" spans="1:11">
      <c r="A206" s="90"/>
      <c r="B206" s="90"/>
      <c r="C206" s="90"/>
      <c r="D206" s="90"/>
      <c r="E206" s="90"/>
      <c r="F206" s="90"/>
      <c r="G206" s="90"/>
      <c r="H206" s="90"/>
      <c r="I206" s="90"/>
      <c r="J206" s="90"/>
      <c r="K206" s="90"/>
    </row>
    <row r="207" spans="1:11">
      <c r="A207" s="90"/>
      <c r="B207" s="90"/>
      <c r="C207" s="90"/>
      <c r="D207" s="90"/>
      <c r="E207" s="90"/>
      <c r="F207" s="90"/>
      <c r="G207" s="90"/>
      <c r="H207" s="90"/>
      <c r="I207" s="90"/>
      <c r="J207" s="90"/>
      <c r="K207" s="90"/>
    </row>
    <row r="208" spans="1:11">
      <c r="A208" s="90"/>
      <c r="B208" s="90"/>
      <c r="C208" s="90"/>
      <c r="D208" s="90"/>
      <c r="E208" s="90"/>
      <c r="F208" s="90"/>
      <c r="G208" s="90"/>
      <c r="H208" s="90"/>
      <c r="I208" s="90"/>
      <c r="J208" s="90"/>
      <c r="K208" s="90"/>
    </row>
    <row r="209" spans="1:11">
      <c r="A209" s="90"/>
      <c r="B209" s="90"/>
      <c r="C209" s="90"/>
      <c r="D209" s="90"/>
      <c r="E209" s="90"/>
      <c r="F209" s="90"/>
      <c r="G209" s="90"/>
      <c r="H209" s="90"/>
      <c r="I209" s="90"/>
      <c r="J209" s="90"/>
      <c r="K209" s="90"/>
    </row>
    <row r="210" spans="1:11">
      <c r="A210" s="90"/>
      <c r="B210" s="90"/>
      <c r="C210" s="90"/>
      <c r="D210" s="90"/>
      <c r="E210" s="90"/>
      <c r="F210" s="90"/>
      <c r="G210" s="90"/>
      <c r="H210" s="90"/>
      <c r="I210" s="90"/>
      <c r="J210" s="90"/>
      <c r="K210" s="90"/>
    </row>
    <row r="211" spans="1:11">
      <c r="A211" s="90"/>
      <c r="B211" s="90"/>
      <c r="C211" s="90"/>
      <c r="D211" s="90"/>
      <c r="E211" s="90"/>
      <c r="F211" s="90"/>
      <c r="G211" s="90"/>
      <c r="H211" s="90"/>
      <c r="I211" s="90"/>
      <c r="J211" s="90"/>
      <c r="K211" s="90"/>
    </row>
    <row r="212" spans="1:11">
      <c r="A212" s="90"/>
      <c r="B212" s="90"/>
      <c r="C212" s="90"/>
      <c r="D212" s="90"/>
      <c r="E212" s="90"/>
      <c r="F212" s="90"/>
      <c r="G212" s="90"/>
      <c r="H212" s="90"/>
      <c r="I212" s="90"/>
      <c r="J212" s="90"/>
      <c r="K212" s="90"/>
    </row>
    <row r="213" spans="1:11">
      <c r="A213" s="90"/>
      <c r="B213" s="90"/>
      <c r="C213" s="90"/>
      <c r="D213" s="90"/>
      <c r="E213" s="90"/>
      <c r="F213" s="90"/>
      <c r="G213" s="90"/>
      <c r="H213" s="90"/>
      <c r="I213" s="90"/>
      <c r="J213" s="90"/>
      <c r="K213" s="90"/>
    </row>
    <row r="214" spans="1:11">
      <c r="A214" s="90"/>
      <c r="B214" s="90"/>
      <c r="C214" s="90"/>
      <c r="D214" s="90"/>
      <c r="E214" s="90"/>
      <c r="F214" s="90"/>
      <c r="G214" s="90"/>
      <c r="H214" s="90"/>
      <c r="I214" s="90"/>
      <c r="J214" s="90"/>
      <c r="K214" s="90"/>
    </row>
    <row r="215" spans="1:11">
      <c r="A215" s="90"/>
      <c r="B215" s="90"/>
      <c r="C215" s="90"/>
      <c r="D215" s="90"/>
      <c r="E215" s="90"/>
      <c r="F215" s="90"/>
      <c r="G215" s="90"/>
      <c r="H215" s="90"/>
      <c r="I215" s="90"/>
      <c r="J215" s="90"/>
      <c r="K215" s="90"/>
    </row>
    <row r="216" spans="1:11">
      <c r="A216" s="90"/>
      <c r="B216" s="90"/>
      <c r="C216" s="90"/>
      <c r="D216" s="90"/>
      <c r="E216" s="90"/>
      <c r="F216" s="90"/>
      <c r="G216" s="90"/>
      <c r="H216" s="90"/>
      <c r="I216" s="90"/>
      <c r="J216" s="90"/>
      <c r="K216" s="90"/>
    </row>
    <row r="217" spans="1:11">
      <c r="A217" s="90"/>
      <c r="B217" s="90"/>
      <c r="C217" s="90"/>
      <c r="D217" s="90"/>
      <c r="E217" s="90"/>
      <c r="F217" s="90"/>
      <c r="G217" s="90"/>
      <c r="H217" s="90"/>
      <c r="I217" s="90"/>
      <c r="J217" s="90"/>
      <c r="K217" s="90"/>
    </row>
    <row r="218" spans="1:11">
      <c r="A218" s="90"/>
      <c r="B218" s="90"/>
      <c r="C218" s="90"/>
      <c r="D218" s="90"/>
      <c r="E218" s="90"/>
      <c r="F218" s="90"/>
      <c r="G218" s="90"/>
      <c r="H218" s="90"/>
      <c r="I218" s="90"/>
      <c r="J218" s="90"/>
      <c r="K218" s="90"/>
    </row>
    <row r="219" spans="1:11">
      <c r="A219" s="90"/>
      <c r="B219" s="90"/>
      <c r="C219" s="90"/>
      <c r="D219" s="90"/>
      <c r="E219" s="90"/>
      <c r="F219" s="90"/>
      <c r="G219" s="90"/>
      <c r="H219" s="90"/>
      <c r="I219" s="90"/>
      <c r="J219" s="90"/>
      <c r="K219" s="90"/>
    </row>
    <row r="220" spans="1:11">
      <c r="A220" s="90"/>
      <c r="B220" s="90"/>
      <c r="C220" s="90"/>
      <c r="D220" s="90"/>
      <c r="E220" s="90"/>
      <c r="F220" s="90"/>
      <c r="G220" s="90"/>
      <c r="H220" s="90"/>
      <c r="I220" s="90"/>
      <c r="J220" s="90"/>
      <c r="K220" s="90"/>
    </row>
    <row r="221" spans="1:11">
      <c r="A221" s="90"/>
      <c r="B221" s="90"/>
      <c r="C221" s="90"/>
      <c r="D221" s="90"/>
      <c r="E221" s="90"/>
      <c r="F221" s="90"/>
      <c r="G221" s="90"/>
      <c r="H221" s="90"/>
      <c r="I221" s="90"/>
      <c r="J221" s="90"/>
      <c r="K221" s="90"/>
    </row>
    <row r="222" spans="1:11">
      <c r="A222" s="90"/>
      <c r="B222" s="90"/>
      <c r="C222" s="90"/>
      <c r="D222" s="90"/>
      <c r="E222" s="90"/>
      <c r="F222" s="90"/>
      <c r="G222" s="90"/>
      <c r="H222" s="90"/>
      <c r="I222" s="90"/>
      <c r="J222" s="90"/>
      <c r="K222" s="90"/>
    </row>
    <row r="223" spans="1:11">
      <c r="A223" s="90"/>
      <c r="B223" s="90"/>
      <c r="C223" s="90"/>
      <c r="D223" s="90"/>
      <c r="E223" s="90"/>
      <c r="F223" s="90"/>
      <c r="G223" s="90"/>
      <c r="H223" s="90"/>
      <c r="I223" s="90"/>
      <c r="J223" s="90"/>
      <c r="K223" s="90"/>
    </row>
    <row r="224" spans="1:11">
      <c r="A224" s="90"/>
      <c r="B224" s="90"/>
      <c r="C224" s="90"/>
      <c r="D224" s="90"/>
      <c r="E224" s="90"/>
      <c r="F224" s="90"/>
      <c r="G224" s="90"/>
      <c r="H224" s="90"/>
      <c r="I224" s="90"/>
      <c r="J224" s="90"/>
      <c r="K224" s="90"/>
    </row>
    <row r="225" spans="1:11">
      <c r="A225" s="90"/>
      <c r="B225" s="90"/>
      <c r="C225" s="90"/>
      <c r="D225" s="90"/>
      <c r="E225" s="90"/>
      <c r="F225" s="90"/>
      <c r="G225" s="90"/>
      <c r="H225" s="90"/>
      <c r="I225" s="90"/>
      <c r="J225" s="90"/>
      <c r="K225" s="90"/>
    </row>
    <row r="226" spans="1:11">
      <c r="A226" s="90"/>
      <c r="B226" s="90"/>
      <c r="C226" s="90"/>
      <c r="D226" s="90"/>
      <c r="E226" s="90"/>
      <c r="F226" s="90"/>
      <c r="G226" s="90"/>
      <c r="H226" s="90"/>
      <c r="I226" s="90"/>
      <c r="J226" s="90"/>
      <c r="K226" s="90"/>
    </row>
    <row r="227" spans="1:11">
      <c r="A227" s="90"/>
      <c r="B227" s="90"/>
      <c r="C227" s="90"/>
      <c r="D227" s="90"/>
      <c r="E227" s="90"/>
      <c r="F227" s="90"/>
      <c r="G227" s="90"/>
      <c r="H227" s="90"/>
      <c r="I227" s="90"/>
      <c r="J227" s="90"/>
      <c r="K227" s="90"/>
    </row>
    <row r="228" spans="1:11">
      <c r="A228" s="90"/>
      <c r="B228" s="90"/>
      <c r="C228" s="90"/>
      <c r="D228" s="90"/>
      <c r="E228" s="90"/>
      <c r="F228" s="90"/>
      <c r="G228" s="90"/>
      <c r="H228" s="90"/>
      <c r="I228" s="90"/>
      <c r="J228" s="90"/>
      <c r="K228" s="90"/>
    </row>
    <row r="229" spans="1:11">
      <c r="A229" s="90"/>
      <c r="B229" s="90"/>
      <c r="C229" s="90"/>
      <c r="D229" s="90"/>
      <c r="E229" s="90"/>
      <c r="F229" s="90"/>
      <c r="G229" s="90"/>
      <c r="H229" s="90"/>
      <c r="I229" s="90"/>
      <c r="J229" s="90"/>
      <c r="K229" s="90"/>
    </row>
    <row r="230" spans="1:11">
      <c r="A230" s="90"/>
      <c r="B230" s="90"/>
      <c r="C230" s="90"/>
      <c r="D230" s="90"/>
      <c r="E230" s="90"/>
      <c r="F230" s="90"/>
      <c r="G230" s="90"/>
      <c r="H230" s="90"/>
      <c r="I230" s="90"/>
      <c r="J230" s="90"/>
      <c r="K230" s="90"/>
    </row>
    <row r="231" spans="1:11">
      <c r="A231" s="90"/>
      <c r="B231" s="90"/>
      <c r="C231" s="90"/>
      <c r="D231" s="90"/>
      <c r="E231" s="90"/>
      <c r="F231" s="90"/>
      <c r="G231" s="90"/>
      <c r="H231" s="90"/>
      <c r="I231" s="90"/>
      <c r="J231" s="90"/>
      <c r="K231" s="90"/>
    </row>
    <row r="232" spans="1:11">
      <c r="A232" s="90"/>
      <c r="B232" s="90"/>
      <c r="C232" s="90"/>
      <c r="D232" s="90"/>
      <c r="E232" s="90"/>
      <c r="F232" s="90"/>
      <c r="G232" s="90"/>
      <c r="H232" s="90"/>
      <c r="I232" s="90"/>
      <c r="J232" s="90"/>
      <c r="K232" s="90"/>
    </row>
    <row r="233" spans="1:11">
      <c r="A233" s="90"/>
      <c r="B233" s="90"/>
      <c r="C233" s="90"/>
      <c r="D233" s="90"/>
      <c r="E233" s="90"/>
      <c r="F233" s="90"/>
      <c r="G233" s="90"/>
      <c r="H233" s="90"/>
      <c r="I233" s="90"/>
      <c r="J233" s="90"/>
      <c r="K233" s="90"/>
    </row>
    <row r="234" spans="1:11">
      <c r="A234" s="90"/>
      <c r="B234" s="90"/>
      <c r="C234" s="90"/>
      <c r="D234" s="90"/>
      <c r="E234" s="90"/>
      <c r="F234" s="90"/>
      <c r="G234" s="90"/>
      <c r="H234" s="90"/>
      <c r="I234" s="90"/>
      <c r="J234" s="90"/>
      <c r="K234" s="90"/>
    </row>
    <row r="235" spans="1:11">
      <c r="A235" s="90"/>
      <c r="B235" s="90"/>
      <c r="C235" s="90"/>
      <c r="D235" s="90"/>
      <c r="E235" s="90"/>
      <c r="F235" s="90"/>
      <c r="G235" s="90"/>
      <c r="H235" s="90"/>
      <c r="I235" s="90"/>
      <c r="J235" s="90"/>
      <c r="K235" s="90"/>
    </row>
    <row r="236" spans="1:11">
      <c r="A236" s="90"/>
      <c r="B236" s="90"/>
      <c r="C236" s="90"/>
      <c r="D236" s="90"/>
      <c r="E236" s="90"/>
      <c r="F236" s="90"/>
      <c r="G236" s="90"/>
      <c r="H236" s="90"/>
      <c r="I236" s="90"/>
      <c r="J236" s="90"/>
      <c r="K236" s="90"/>
    </row>
    <row r="237" spans="1:11">
      <c r="A237" s="90"/>
      <c r="B237" s="90"/>
      <c r="C237" s="90"/>
      <c r="D237" s="90"/>
      <c r="E237" s="90"/>
      <c r="F237" s="90"/>
      <c r="G237" s="90"/>
      <c r="H237" s="90"/>
      <c r="I237" s="90"/>
      <c r="J237" s="90"/>
      <c r="K237" s="90"/>
    </row>
    <row r="238" spans="1:11">
      <c r="A238" s="90"/>
      <c r="B238" s="90"/>
      <c r="C238" s="90"/>
      <c r="D238" s="90"/>
      <c r="E238" s="90"/>
      <c r="F238" s="90"/>
      <c r="G238" s="90"/>
      <c r="H238" s="90"/>
      <c r="I238" s="90"/>
      <c r="J238" s="90"/>
      <c r="K238" s="90"/>
    </row>
    <row r="239" spans="1:11">
      <c r="A239" s="90"/>
      <c r="B239" s="90"/>
      <c r="C239" s="90"/>
      <c r="D239" s="90"/>
      <c r="E239" s="90"/>
      <c r="F239" s="90"/>
      <c r="G239" s="90"/>
      <c r="H239" s="90"/>
      <c r="I239" s="90"/>
      <c r="J239" s="90"/>
      <c r="K239" s="90"/>
    </row>
    <row r="240" spans="1:11">
      <c r="A240" s="90"/>
      <c r="B240" s="90"/>
      <c r="C240" s="90"/>
      <c r="D240" s="90"/>
      <c r="E240" s="90"/>
      <c r="F240" s="90"/>
      <c r="G240" s="90"/>
      <c r="H240" s="90"/>
      <c r="I240" s="90"/>
      <c r="J240" s="90"/>
      <c r="K240" s="90"/>
    </row>
    <row r="241" spans="1:11">
      <c r="A241" s="90"/>
      <c r="B241" s="90"/>
      <c r="C241" s="90"/>
      <c r="D241" s="90"/>
      <c r="E241" s="90"/>
      <c r="F241" s="90"/>
      <c r="G241" s="90"/>
      <c r="H241" s="90"/>
      <c r="I241" s="90"/>
      <c r="J241" s="90"/>
      <c r="K241" s="90"/>
    </row>
    <row r="242" spans="1:11">
      <c r="A242" s="90"/>
      <c r="B242" s="90"/>
      <c r="C242" s="90"/>
      <c r="D242" s="90"/>
      <c r="E242" s="90"/>
      <c r="F242" s="90"/>
      <c r="G242" s="90"/>
      <c r="H242" s="90"/>
      <c r="I242" s="90"/>
      <c r="J242" s="90"/>
      <c r="K242" s="90"/>
    </row>
    <row r="243" spans="1:11">
      <c r="A243" s="90"/>
      <c r="B243" s="90"/>
      <c r="C243" s="90"/>
      <c r="D243" s="90"/>
      <c r="E243" s="90"/>
      <c r="F243" s="90"/>
      <c r="G243" s="90"/>
      <c r="H243" s="90"/>
      <c r="I243" s="90"/>
      <c r="J243" s="90"/>
      <c r="K243" s="90"/>
    </row>
    <row r="244" spans="1:11">
      <c r="A244" s="90"/>
      <c r="B244" s="90"/>
      <c r="C244" s="90"/>
      <c r="D244" s="90"/>
      <c r="E244" s="90"/>
      <c r="F244" s="90"/>
      <c r="G244" s="90"/>
      <c r="H244" s="90"/>
      <c r="I244" s="90"/>
      <c r="J244" s="90"/>
      <c r="K244" s="90"/>
    </row>
    <row r="245" spans="1:11">
      <c r="A245" s="90"/>
      <c r="B245" s="90"/>
      <c r="C245" s="90"/>
      <c r="D245" s="90"/>
      <c r="E245" s="90"/>
      <c r="F245" s="90"/>
      <c r="G245" s="90"/>
      <c r="H245" s="90"/>
      <c r="I245" s="90"/>
      <c r="J245" s="90"/>
      <c r="K245" s="90"/>
    </row>
    <row r="246" spans="1:11">
      <c r="A246" s="90"/>
      <c r="B246" s="90"/>
      <c r="C246" s="90"/>
      <c r="D246" s="90"/>
      <c r="E246" s="90"/>
      <c r="F246" s="90"/>
      <c r="G246" s="90"/>
      <c r="H246" s="90"/>
      <c r="I246" s="90"/>
      <c r="J246" s="90"/>
      <c r="K246" s="90"/>
    </row>
    <row r="247" spans="1:11">
      <c r="A247" s="90"/>
      <c r="B247" s="90"/>
      <c r="C247" s="90"/>
      <c r="D247" s="90"/>
      <c r="E247" s="90"/>
      <c r="F247" s="90"/>
      <c r="G247" s="90"/>
      <c r="H247" s="90"/>
      <c r="I247" s="90"/>
      <c r="J247" s="90"/>
      <c r="K247" s="90"/>
    </row>
    <row r="248" spans="1:11">
      <c r="A248" s="90"/>
      <c r="B248" s="90"/>
      <c r="C248" s="90"/>
      <c r="D248" s="90"/>
      <c r="E248" s="90"/>
      <c r="F248" s="90"/>
      <c r="G248" s="90"/>
      <c r="H248" s="90"/>
      <c r="I248" s="90"/>
      <c r="J248" s="90"/>
      <c r="K248" s="90"/>
    </row>
    <row r="249" spans="1:11">
      <c r="A249" s="90"/>
      <c r="B249" s="90"/>
      <c r="C249" s="90"/>
      <c r="D249" s="90"/>
      <c r="E249" s="90"/>
      <c r="F249" s="90"/>
      <c r="G249" s="90"/>
      <c r="H249" s="90"/>
      <c r="I249" s="90"/>
      <c r="J249" s="90"/>
      <c r="K249" s="90"/>
    </row>
    <row r="250" spans="1:11">
      <c r="A250" s="90"/>
      <c r="B250" s="90"/>
      <c r="C250" s="90"/>
      <c r="D250" s="90"/>
      <c r="E250" s="90"/>
      <c r="F250" s="90"/>
      <c r="G250" s="90"/>
      <c r="H250" s="90"/>
      <c r="I250" s="90"/>
      <c r="J250" s="90"/>
      <c r="K250" s="90"/>
    </row>
    <row r="251" spans="1:11">
      <c r="A251" s="90"/>
      <c r="B251" s="90"/>
      <c r="C251" s="90"/>
      <c r="D251" s="90"/>
      <c r="E251" s="90"/>
      <c r="F251" s="90"/>
      <c r="G251" s="90"/>
      <c r="H251" s="90"/>
      <c r="I251" s="90"/>
      <c r="J251" s="90"/>
      <c r="K251" s="90"/>
    </row>
    <row r="252" spans="1:11">
      <c r="A252" s="90"/>
      <c r="B252" s="90"/>
      <c r="C252" s="90"/>
      <c r="D252" s="90"/>
      <c r="E252" s="90"/>
      <c r="F252" s="90"/>
      <c r="G252" s="90"/>
      <c r="H252" s="90"/>
      <c r="I252" s="90"/>
      <c r="J252" s="90"/>
      <c r="K252" s="90"/>
    </row>
    <row r="253" spans="1:11">
      <c r="A253" s="90"/>
      <c r="B253" s="90"/>
      <c r="C253" s="90"/>
      <c r="D253" s="90"/>
      <c r="E253" s="90"/>
      <c r="F253" s="90"/>
      <c r="G253" s="90"/>
      <c r="H253" s="90"/>
      <c r="I253" s="90"/>
      <c r="J253" s="90"/>
      <c r="K253" s="90"/>
    </row>
    <row r="254" spans="1:11">
      <c r="A254" s="90"/>
      <c r="B254" s="90"/>
      <c r="C254" s="90"/>
      <c r="D254" s="90"/>
      <c r="E254" s="90"/>
      <c r="F254" s="90"/>
      <c r="G254" s="90"/>
      <c r="H254" s="90"/>
      <c r="I254" s="90"/>
      <c r="J254" s="90"/>
      <c r="K254" s="90"/>
    </row>
    <row r="255" spans="1:11">
      <c r="A255" s="90"/>
      <c r="B255" s="90"/>
      <c r="C255" s="90"/>
      <c r="D255" s="90"/>
      <c r="E255" s="90"/>
      <c r="F255" s="90"/>
      <c r="G255" s="90"/>
      <c r="H255" s="90"/>
      <c r="I255" s="90"/>
      <c r="J255" s="90"/>
      <c r="K255" s="90"/>
    </row>
    <row r="256" spans="1:11">
      <c r="A256" s="90"/>
      <c r="B256" s="90"/>
      <c r="C256" s="90"/>
      <c r="D256" s="90"/>
      <c r="E256" s="90"/>
      <c r="F256" s="90"/>
      <c r="G256" s="90"/>
      <c r="H256" s="90"/>
      <c r="I256" s="90"/>
      <c r="J256" s="90"/>
      <c r="K256" s="90"/>
    </row>
    <row r="257" spans="1:11">
      <c r="A257" s="90"/>
      <c r="B257" s="90"/>
      <c r="C257" s="90"/>
      <c r="D257" s="90"/>
      <c r="E257" s="90"/>
      <c r="F257" s="90"/>
      <c r="G257" s="90"/>
      <c r="H257" s="90"/>
      <c r="I257" s="90"/>
      <c r="J257" s="90"/>
      <c r="K257" s="90"/>
    </row>
    <row r="258" spans="1:11">
      <c r="A258" s="90"/>
      <c r="B258" s="90"/>
      <c r="C258" s="90"/>
      <c r="D258" s="90"/>
      <c r="E258" s="90"/>
      <c r="F258" s="90"/>
      <c r="G258" s="90"/>
      <c r="H258" s="90"/>
      <c r="I258" s="90"/>
      <c r="J258" s="90"/>
      <c r="K258" s="90"/>
    </row>
    <row r="259" spans="1:11">
      <c r="A259" s="90"/>
      <c r="B259" s="90"/>
      <c r="C259" s="90"/>
      <c r="D259" s="90"/>
      <c r="E259" s="90"/>
      <c r="F259" s="90"/>
      <c r="G259" s="90"/>
      <c r="H259" s="90"/>
      <c r="I259" s="90"/>
      <c r="J259" s="90"/>
      <c r="K259" s="90"/>
    </row>
    <row r="260" spans="1:11">
      <c r="A260" s="90"/>
      <c r="B260" s="90"/>
      <c r="C260" s="90"/>
      <c r="D260" s="90"/>
      <c r="E260" s="90"/>
      <c r="F260" s="90"/>
      <c r="G260" s="90"/>
      <c r="H260" s="90"/>
      <c r="I260" s="90"/>
      <c r="J260" s="90"/>
      <c r="K260" s="90"/>
    </row>
    <row r="261" spans="1:11">
      <c r="A261" s="90"/>
      <c r="B261" s="90"/>
      <c r="C261" s="90"/>
      <c r="D261" s="90"/>
      <c r="E261" s="90"/>
      <c r="F261" s="90"/>
      <c r="G261" s="90"/>
      <c r="H261" s="90"/>
      <c r="I261" s="90"/>
      <c r="J261" s="90"/>
      <c r="K261" s="90"/>
    </row>
    <row r="262" spans="1:11">
      <c r="A262" s="90"/>
      <c r="B262" s="90"/>
      <c r="C262" s="90"/>
      <c r="D262" s="90"/>
      <c r="E262" s="90"/>
      <c r="F262" s="90"/>
      <c r="G262" s="90"/>
      <c r="H262" s="90"/>
      <c r="I262" s="90"/>
      <c r="J262" s="90"/>
      <c r="K262" s="90"/>
    </row>
    <row r="263" spans="1:11">
      <c r="A263" s="90"/>
      <c r="B263" s="90"/>
      <c r="C263" s="90"/>
      <c r="D263" s="90"/>
      <c r="E263" s="90"/>
      <c r="F263" s="90"/>
      <c r="G263" s="90"/>
      <c r="H263" s="90"/>
      <c r="I263" s="90"/>
      <c r="J263" s="90"/>
      <c r="K263" s="90"/>
    </row>
    <row r="264" spans="1:11">
      <c r="A264" s="90"/>
      <c r="B264" s="90"/>
      <c r="C264" s="90"/>
      <c r="D264" s="90"/>
      <c r="E264" s="90"/>
      <c r="F264" s="90"/>
      <c r="G264" s="90"/>
      <c r="H264" s="90"/>
      <c r="I264" s="90"/>
      <c r="J264" s="90"/>
      <c r="K264" s="90"/>
    </row>
    <row r="265" spans="1:11">
      <c r="A265" s="90"/>
      <c r="B265" s="90"/>
      <c r="C265" s="90"/>
      <c r="D265" s="90"/>
      <c r="E265" s="90"/>
      <c r="F265" s="90"/>
      <c r="G265" s="90"/>
      <c r="H265" s="90"/>
      <c r="I265" s="90"/>
      <c r="J265" s="90"/>
      <c r="K265" s="90"/>
    </row>
    <row r="266" spans="1:11">
      <c r="A266" s="90"/>
      <c r="B266" s="90"/>
      <c r="C266" s="90"/>
      <c r="D266" s="90"/>
      <c r="E266" s="90"/>
      <c r="F266" s="90"/>
      <c r="G266" s="90"/>
      <c r="H266" s="90"/>
      <c r="I266" s="90"/>
      <c r="J266" s="90"/>
      <c r="K266" s="90"/>
    </row>
    <row r="267" spans="1:11">
      <c r="A267" s="90"/>
      <c r="B267" s="90"/>
      <c r="C267" s="90"/>
      <c r="D267" s="90"/>
      <c r="E267" s="90"/>
      <c r="F267" s="90"/>
      <c r="G267" s="90"/>
      <c r="H267" s="90"/>
      <c r="I267" s="90"/>
      <c r="J267" s="90"/>
      <c r="K267" s="90"/>
    </row>
    <row r="268" spans="1:11">
      <c r="A268" s="90"/>
      <c r="B268" s="90"/>
      <c r="C268" s="90"/>
      <c r="D268" s="90"/>
      <c r="E268" s="90"/>
      <c r="F268" s="90"/>
      <c r="G268" s="90"/>
      <c r="H268" s="90"/>
      <c r="I268" s="90"/>
      <c r="J268" s="90"/>
      <c r="K268" s="90"/>
    </row>
    <row r="269" spans="1:11">
      <c r="A269" s="90"/>
      <c r="B269" s="90"/>
      <c r="C269" s="90"/>
      <c r="D269" s="90"/>
      <c r="E269" s="90"/>
      <c r="F269" s="90"/>
      <c r="G269" s="90"/>
      <c r="H269" s="90"/>
      <c r="I269" s="90"/>
      <c r="J269" s="90"/>
      <c r="K269" s="90"/>
    </row>
    <row r="270" spans="1:11">
      <c r="A270" s="90"/>
      <c r="B270" s="90"/>
      <c r="C270" s="90"/>
      <c r="D270" s="90"/>
      <c r="E270" s="90"/>
      <c r="F270" s="90"/>
      <c r="G270" s="90"/>
      <c r="H270" s="90"/>
      <c r="I270" s="90"/>
      <c r="J270" s="90"/>
      <c r="K270" s="90"/>
    </row>
    <row r="271" spans="1:11">
      <c r="A271" s="90"/>
      <c r="B271" s="90"/>
      <c r="C271" s="90"/>
      <c r="D271" s="90"/>
      <c r="E271" s="90"/>
      <c r="F271" s="90"/>
      <c r="G271" s="90"/>
      <c r="H271" s="90"/>
      <c r="I271" s="90"/>
      <c r="J271" s="90"/>
      <c r="K271" s="90"/>
    </row>
    <row r="272" spans="1:11">
      <c r="A272" s="90"/>
      <c r="B272" s="90"/>
      <c r="C272" s="90"/>
      <c r="D272" s="90"/>
      <c r="E272" s="90"/>
      <c r="F272" s="90"/>
      <c r="G272" s="90"/>
      <c r="H272" s="90"/>
      <c r="I272" s="90"/>
      <c r="J272" s="90"/>
      <c r="K272" s="90"/>
    </row>
    <row r="273" spans="1:11">
      <c r="A273" s="90"/>
      <c r="B273" s="90"/>
      <c r="C273" s="90"/>
      <c r="D273" s="90"/>
      <c r="E273" s="90"/>
      <c r="F273" s="90"/>
      <c r="G273" s="90"/>
      <c r="H273" s="90"/>
      <c r="I273" s="90"/>
      <c r="J273" s="90"/>
      <c r="K273" s="90"/>
    </row>
    <row r="274" spans="1:11">
      <c r="A274" s="90"/>
      <c r="B274" s="90"/>
      <c r="C274" s="90"/>
      <c r="D274" s="90"/>
      <c r="E274" s="90"/>
      <c r="F274" s="90"/>
      <c r="G274" s="90"/>
      <c r="H274" s="90"/>
      <c r="I274" s="90"/>
      <c r="J274" s="90"/>
      <c r="K274" s="90"/>
    </row>
    <row r="275" spans="1:11">
      <c r="A275" s="90"/>
      <c r="B275" s="90"/>
      <c r="C275" s="90"/>
      <c r="D275" s="90"/>
      <c r="E275" s="90"/>
      <c r="F275" s="90"/>
      <c r="G275" s="90"/>
      <c r="H275" s="90"/>
      <c r="I275" s="90"/>
      <c r="J275" s="90"/>
      <c r="K275" s="90"/>
    </row>
    <row r="276" spans="1:11">
      <c r="A276" s="90"/>
      <c r="B276" s="90"/>
      <c r="C276" s="90"/>
      <c r="D276" s="90"/>
      <c r="E276" s="90"/>
      <c r="F276" s="90"/>
      <c r="G276" s="90"/>
      <c r="H276" s="90"/>
      <c r="I276" s="90"/>
      <c r="J276" s="90"/>
      <c r="K276" s="90"/>
    </row>
    <row r="277" spans="1:11">
      <c r="A277" s="90"/>
      <c r="B277" s="90"/>
      <c r="C277" s="90"/>
      <c r="D277" s="90"/>
      <c r="E277" s="90"/>
      <c r="F277" s="90"/>
      <c r="G277" s="90"/>
      <c r="H277" s="90"/>
      <c r="I277" s="90"/>
      <c r="J277" s="90"/>
      <c r="K277" s="90"/>
    </row>
    <row r="278" spans="1:11">
      <c r="A278" s="90"/>
      <c r="B278" s="90"/>
      <c r="C278" s="90"/>
      <c r="D278" s="90"/>
      <c r="E278" s="90"/>
      <c r="F278" s="90"/>
      <c r="G278" s="90"/>
      <c r="H278" s="90"/>
      <c r="I278" s="90"/>
      <c r="J278" s="90"/>
      <c r="K278" s="90"/>
    </row>
    <row r="279" spans="1:11">
      <c r="A279" s="90"/>
      <c r="B279" s="90"/>
      <c r="C279" s="90"/>
      <c r="D279" s="90"/>
      <c r="E279" s="90"/>
      <c r="F279" s="90"/>
      <c r="G279" s="90"/>
      <c r="H279" s="90"/>
      <c r="I279" s="90"/>
      <c r="J279" s="90"/>
      <c r="K279" s="90"/>
    </row>
    <row r="280" spans="1:11">
      <c r="A280" s="90"/>
      <c r="B280" s="90"/>
      <c r="C280" s="90"/>
      <c r="D280" s="90"/>
      <c r="E280" s="90"/>
      <c r="F280" s="90"/>
      <c r="G280" s="90"/>
      <c r="H280" s="90"/>
      <c r="I280" s="90"/>
      <c r="J280" s="90"/>
      <c r="K280" s="90"/>
    </row>
    <row r="281" spans="1:11">
      <c r="A281" s="90"/>
      <c r="B281" s="90"/>
      <c r="C281" s="90"/>
      <c r="D281" s="90"/>
      <c r="E281" s="90"/>
      <c r="F281" s="90"/>
      <c r="G281" s="90"/>
      <c r="H281" s="90"/>
      <c r="I281" s="90"/>
      <c r="J281" s="90"/>
      <c r="K281" s="90"/>
    </row>
    <row r="282" spans="1:11">
      <c r="A282" s="90"/>
      <c r="B282" s="90"/>
      <c r="C282" s="90"/>
      <c r="D282" s="90"/>
      <c r="E282" s="90"/>
      <c r="F282" s="90"/>
      <c r="G282" s="90"/>
      <c r="H282" s="90"/>
      <c r="I282" s="90"/>
      <c r="J282" s="90"/>
      <c r="K282" s="90"/>
    </row>
    <row r="283" spans="1:11">
      <c r="A283" s="90"/>
      <c r="B283" s="90"/>
      <c r="C283" s="90"/>
      <c r="D283" s="90"/>
      <c r="E283" s="90"/>
      <c r="F283" s="90"/>
      <c r="G283" s="90"/>
      <c r="H283" s="90"/>
      <c r="I283" s="90"/>
      <c r="J283" s="90"/>
      <c r="K283" s="90"/>
    </row>
    <row r="284" spans="1:11">
      <c r="A284" s="90"/>
      <c r="B284" s="90"/>
      <c r="C284" s="90"/>
      <c r="D284" s="90"/>
      <c r="E284" s="90"/>
      <c r="F284" s="90"/>
      <c r="G284" s="90"/>
      <c r="H284" s="90"/>
      <c r="I284" s="90"/>
      <c r="J284" s="90"/>
      <c r="K284" s="90"/>
    </row>
    <row r="285" spans="1:11">
      <c r="A285" s="90"/>
      <c r="B285" s="90"/>
      <c r="C285" s="90"/>
      <c r="D285" s="90"/>
      <c r="E285" s="90"/>
      <c r="F285" s="90"/>
      <c r="G285" s="90"/>
      <c r="H285" s="90"/>
      <c r="I285" s="90"/>
      <c r="J285" s="90"/>
      <c r="K285" s="90"/>
    </row>
    <row r="286" spans="1:11">
      <c r="A286" s="90"/>
      <c r="B286" s="90"/>
      <c r="C286" s="90"/>
      <c r="D286" s="90"/>
      <c r="E286" s="90"/>
      <c r="F286" s="90"/>
      <c r="G286" s="90"/>
      <c r="H286" s="90"/>
      <c r="I286" s="90"/>
      <c r="J286" s="90"/>
      <c r="K286" s="90"/>
    </row>
    <row r="287" spans="1:11">
      <c r="A287" s="90"/>
      <c r="B287" s="90"/>
      <c r="C287" s="90"/>
      <c r="D287" s="90"/>
      <c r="E287" s="90"/>
      <c r="F287" s="90"/>
      <c r="G287" s="90"/>
      <c r="H287" s="90"/>
      <c r="I287" s="90"/>
      <c r="J287" s="90"/>
      <c r="K287" s="90"/>
    </row>
    <row r="288" spans="1:11">
      <c r="A288" s="90"/>
      <c r="B288" s="90"/>
      <c r="C288" s="90"/>
      <c r="D288" s="90"/>
      <c r="E288" s="90"/>
      <c r="F288" s="90"/>
      <c r="G288" s="90"/>
      <c r="H288" s="90"/>
      <c r="I288" s="90"/>
      <c r="J288" s="90"/>
      <c r="K288" s="90"/>
    </row>
    <row r="289" spans="1:11">
      <c r="A289" s="90"/>
      <c r="B289" s="90"/>
      <c r="C289" s="90"/>
      <c r="D289" s="90"/>
      <c r="E289" s="90"/>
      <c r="F289" s="90"/>
      <c r="G289" s="90"/>
      <c r="H289" s="90"/>
      <c r="I289" s="90"/>
      <c r="J289" s="90"/>
      <c r="K289" s="90"/>
    </row>
    <row r="290" spans="1:11">
      <c r="A290" s="90"/>
      <c r="B290" s="90"/>
      <c r="C290" s="90"/>
      <c r="D290" s="90"/>
      <c r="E290" s="90"/>
      <c r="F290" s="90"/>
      <c r="G290" s="90"/>
      <c r="H290" s="90"/>
      <c r="I290" s="90"/>
      <c r="J290" s="90"/>
      <c r="K290" s="90"/>
    </row>
    <row r="291" spans="1:11">
      <c r="A291" s="90"/>
      <c r="B291" s="90"/>
      <c r="C291" s="90"/>
      <c r="D291" s="90"/>
      <c r="E291" s="90"/>
      <c r="F291" s="90"/>
      <c r="G291" s="90"/>
      <c r="H291" s="90"/>
      <c r="I291" s="90"/>
      <c r="J291" s="90"/>
      <c r="K291" s="90"/>
    </row>
    <row r="292" spans="1:11">
      <c r="A292" s="90"/>
      <c r="B292" s="90"/>
      <c r="C292" s="90"/>
      <c r="D292" s="90"/>
      <c r="E292" s="90"/>
      <c r="F292" s="90"/>
      <c r="G292" s="90"/>
      <c r="H292" s="90"/>
      <c r="I292" s="90"/>
      <c r="J292" s="90"/>
      <c r="K292" s="90"/>
    </row>
    <row r="293" spans="1:11">
      <c r="A293" s="90"/>
      <c r="B293" s="90"/>
      <c r="C293" s="90"/>
      <c r="D293" s="90"/>
      <c r="E293" s="90"/>
      <c r="F293" s="90"/>
      <c r="G293" s="90"/>
      <c r="H293" s="90"/>
      <c r="I293" s="90"/>
      <c r="J293" s="90"/>
      <c r="K293" s="90"/>
    </row>
    <row r="294" spans="1:11">
      <c r="A294" s="90"/>
      <c r="B294" s="90"/>
      <c r="C294" s="90"/>
      <c r="D294" s="90"/>
      <c r="E294" s="90"/>
      <c r="F294" s="90"/>
      <c r="G294" s="90"/>
      <c r="H294" s="90"/>
      <c r="I294" s="90"/>
      <c r="J294" s="90"/>
      <c r="K294" s="90"/>
    </row>
    <row r="295" spans="1:11">
      <c r="A295" s="90"/>
      <c r="B295" s="90"/>
      <c r="C295" s="90"/>
      <c r="D295" s="90"/>
      <c r="E295" s="90"/>
      <c r="F295" s="90"/>
      <c r="G295" s="90"/>
      <c r="H295" s="90"/>
      <c r="I295" s="90"/>
      <c r="J295" s="90"/>
      <c r="K295" s="90"/>
    </row>
    <row r="296" spans="1:11">
      <c r="A296" s="90"/>
      <c r="B296" s="90"/>
      <c r="C296" s="90"/>
      <c r="D296" s="90"/>
      <c r="E296" s="90"/>
      <c r="F296" s="90"/>
      <c r="G296" s="90"/>
      <c r="H296" s="90"/>
      <c r="I296" s="90"/>
      <c r="J296" s="90"/>
      <c r="K296" s="90"/>
    </row>
    <row r="297" spans="1:11">
      <c r="A297" s="90"/>
      <c r="B297" s="90"/>
      <c r="C297" s="90"/>
      <c r="D297" s="90"/>
      <c r="E297" s="90"/>
      <c r="F297" s="90"/>
      <c r="G297" s="90"/>
      <c r="H297" s="90"/>
      <c r="I297" s="90"/>
      <c r="J297" s="90"/>
      <c r="K297" s="90"/>
    </row>
    <row r="298" spans="1:11">
      <c r="A298" s="90"/>
      <c r="B298" s="90"/>
      <c r="C298" s="90"/>
      <c r="D298" s="90"/>
      <c r="E298" s="90"/>
      <c r="F298" s="90"/>
      <c r="G298" s="90"/>
      <c r="H298" s="90"/>
      <c r="I298" s="90"/>
      <c r="J298" s="90"/>
      <c r="K298" s="90"/>
    </row>
    <row r="299" spans="1:11">
      <c r="A299" s="90"/>
      <c r="B299" s="90"/>
      <c r="C299" s="90"/>
      <c r="D299" s="90"/>
      <c r="E299" s="90"/>
      <c r="F299" s="90"/>
      <c r="G299" s="90"/>
      <c r="H299" s="90"/>
      <c r="I299" s="90"/>
      <c r="J299" s="90"/>
      <c r="K299" s="90"/>
    </row>
    <row r="300" spans="1:11">
      <c r="A300" s="90"/>
      <c r="B300" s="90"/>
      <c r="C300" s="90"/>
      <c r="D300" s="90"/>
      <c r="E300" s="90"/>
      <c r="F300" s="90"/>
      <c r="G300" s="90"/>
      <c r="H300" s="90"/>
      <c r="I300" s="90"/>
      <c r="J300" s="90"/>
      <c r="K300" s="90"/>
    </row>
    <row r="301" spans="1:11">
      <c r="A301" s="90"/>
      <c r="B301" s="90"/>
      <c r="C301" s="90"/>
      <c r="D301" s="90"/>
      <c r="E301" s="90"/>
      <c r="F301" s="90"/>
      <c r="G301" s="90"/>
      <c r="H301" s="90"/>
      <c r="I301" s="90"/>
      <c r="J301" s="90"/>
      <c r="K301" s="90"/>
    </row>
    <row r="302" spans="1:11">
      <c r="A302" s="90"/>
      <c r="B302" s="90"/>
      <c r="C302" s="90"/>
      <c r="D302" s="90"/>
      <c r="E302" s="90"/>
      <c r="F302" s="90"/>
      <c r="G302" s="90"/>
      <c r="H302" s="90"/>
      <c r="I302" s="90"/>
      <c r="J302" s="90"/>
      <c r="K302" s="90"/>
    </row>
    <row r="303" spans="1:11">
      <c r="A303" s="90"/>
      <c r="B303" s="90"/>
      <c r="C303" s="90"/>
      <c r="D303" s="90"/>
      <c r="E303" s="90"/>
      <c r="F303" s="90"/>
      <c r="G303" s="90"/>
      <c r="H303" s="90"/>
      <c r="I303" s="90"/>
      <c r="J303" s="90"/>
      <c r="K303" s="90"/>
    </row>
    <row r="304" spans="1:11">
      <c r="A304" s="90"/>
      <c r="B304" s="90"/>
      <c r="C304" s="90"/>
      <c r="D304" s="90"/>
      <c r="E304" s="90"/>
      <c r="F304" s="90"/>
      <c r="G304" s="90"/>
      <c r="H304" s="90"/>
      <c r="I304" s="90"/>
      <c r="J304" s="90"/>
      <c r="K304" s="90"/>
    </row>
    <row r="305" spans="1:11">
      <c r="A305" s="90"/>
      <c r="B305" s="90"/>
      <c r="C305" s="90"/>
      <c r="D305" s="90"/>
      <c r="E305" s="90"/>
      <c r="F305" s="90"/>
      <c r="G305" s="90"/>
      <c r="H305" s="90"/>
      <c r="I305" s="90"/>
      <c r="J305" s="90"/>
      <c r="K305" s="90"/>
    </row>
    <row r="306" spans="1:11">
      <c r="A306" s="90"/>
      <c r="B306" s="90"/>
      <c r="C306" s="90"/>
      <c r="D306" s="90"/>
      <c r="E306" s="90"/>
      <c r="F306" s="90"/>
      <c r="G306" s="90"/>
      <c r="H306" s="90"/>
      <c r="I306" s="90"/>
      <c r="J306" s="90"/>
      <c r="K306" s="90"/>
    </row>
    <row r="307" spans="1:11">
      <c r="A307" s="90"/>
      <c r="B307" s="90"/>
      <c r="C307" s="90"/>
      <c r="D307" s="90"/>
      <c r="E307" s="90"/>
      <c r="F307" s="90"/>
      <c r="G307" s="90"/>
      <c r="H307" s="90"/>
      <c r="I307" s="90"/>
      <c r="J307" s="90"/>
      <c r="K307" s="90"/>
    </row>
    <row r="308" spans="1:11">
      <c r="A308" s="90"/>
      <c r="B308" s="90"/>
      <c r="C308" s="90"/>
      <c r="D308" s="90"/>
      <c r="E308" s="90"/>
      <c r="F308" s="90"/>
      <c r="G308" s="90"/>
      <c r="H308" s="90"/>
      <c r="I308" s="90"/>
      <c r="J308" s="90"/>
      <c r="K308" s="90"/>
    </row>
    <row r="309" spans="1:11">
      <c r="A309" s="90"/>
      <c r="B309" s="90"/>
      <c r="C309" s="90"/>
      <c r="D309" s="90"/>
      <c r="E309" s="90"/>
      <c r="F309" s="90"/>
      <c r="G309" s="90"/>
      <c r="H309" s="90"/>
      <c r="I309" s="90"/>
      <c r="J309" s="90"/>
      <c r="K309" s="90"/>
    </row>
    <row r="310" spans="1:11">
      <c r="A310" s="90"/>
      <c r="B310" s="90"/>
      <c r="C310" s="90"/>
      <c r="D310" s="90"/>
      <c r="E310" s="90"/>
      <c r="F310" s="90"/>
      <c r="G310" s="90"/>
      <c r="H310" s="90"/>
      <c r="I310" s="90"/>
      <c r="J310" s="90"/>
      <c r="K310" s="90"/>
    </row>
    <row r="311" spans="1:11">
      <c r="A311" s="90"/>
      <c r="B311" s="90"/>
      <c r="C311" s="90"/>
      <c r="D311" s="90"/>
      <c r="E311" s="90"/>
      <c r="F311" s="90"/>
      <c r="G311" s="90"/>
      <c r="H311" s="90"/>
      <c r="I311" s="90"/>
      <c r="J311" s="90"/>
      <c r="K311" s="90"/>
    </row>
    <row r="312" spans="1:11">
      <c r="A312" s="90"/>
      <c r="B312" s="90"/>
      <c r="C312" s="90"/>
      <c r="D312" s="90"/>
      <c r="E312" s="90"/>
      <c r="F312" s="90"/>
      <c r="G312" s="90"/>
      <c r="H312" s="90"/>
      <c r="I312" s="90"/>
      <c r="J312" s="90"/>
      <c r="K312" s="90"/>
    </row>
    <row r="313" spans="1:11">
      <c r="A313" s="90"/>
      <c r="B313" s="90"/>
      <c r="C313" s="90"/>
      <c r="D313" s="90"/>
      <c r="E313" s="90"/>
      <c r="F313" s="90"/>
      <c r="G313" s="90"/>
      <c r="H313" s="90"/>
      <c r="I313" s="90"/>
      <c r="J313" s="90"/>
      <c r="K313" s="90"/>
    </row>
    <row r="314" spans="1:11">
      <c r="A314" s="90"/>
      <c r="B314" s="90"/>
      <c r="C314" s="90"/>
      <c r="D314" s="90"/>
      <c r="E314" s="90"/>
      <c r="F314" s="90"/>
      <c r="G314" s="90"/>
      <c r="H314" s="90"/>
      <c r="I314" s="90"/>
      <c r="J314" s="90"/>
      <c r="K314" s="90"/>
    </row>
    <row r="315" spans="1:11">
      <c r="A315" s="90"/>
      <c r="B315" s="90"/>
      <c r="C315" s="90"/>
      <c r="D315" s="90"/>
      <c r="E315" s="90"/>
      <c r="F315" s="90"/>
      <c r="G315" s="90"/>
      <c r="H315" s="90"/>
      <c r="I315" s="90"/>
      <c r="J315" s="90"/>
      <c r="K315" s="90"/>
    </row>
    <row r="316" spans="1:11">
      <c r="A316" s="90"/>
      <c r="B316" s="90"/>
      <c r="C316" s="90"/>
      <c r="D316" s="90"/>
      <c r="E316" s="90"/>
      <c r="F316" s="90"/>
      <c r="G316" s="90"/>
      <c r="H316" s="90"/>
      <c r="I316" s="90"/>
      <c r="J316" s="90"/>
      <c r="K316" s="90"/>
    </row>
    <row r="317" spans="1:11">
      <c r="A317" s="90"/>
      <c r="B317" s="90"/>
      <c r="C317" s="90"/>
      <c r="D317" s="90"/>
      <c r="E317" s="90"/>
      <c r="F317" s="90"/>
      <c r="G317" s="90"/>
      <c r="H317" s="90"/>
      <c r="I317" s="90"/>
      <c r="J317" s="90"/>
      <c r="K317" s="90"/>
    </row>
    <row r="318" spans="1:11">
      <c r="A318" s="90"/>
      <c r="B318" s="90"/>
      <c r="C318" s="90"/>
      <c r="D318" s="90"/>
      <c r="E318" s="90"/>
      <c r="F318" s="90"/>
      <c r="G318" s="90"/>
      <c r="H318" s="90"/>
      <c r="I318" s="90"/>
      <c r="J318" s="90"/>
      <c r="K318" s="90"/>
    </row>
    <row r="319" spans="1:11">
      <c r="A319" s="90"/>
      <c r="B319" s="90"/>
      <c r="C319" s="90"/>
      <c r="D319" s="90"/>
      <c r="E319" s="90"/>
      <c r="F319" s="90"/>
      <c r="G319" s="90"/>
      <c r="H319" s="90"/>
      <c r="I319" s="90"/>
      <c r="J319" s="90"/>
      <c r="K319" s="90"/>
    </row>
    <row r="320" spans="1:11">
      <c r="A320" s="90"/>
      <c r="B320" s="90"/>
      <c r="C320" s="90"/>
      <c r="D320" s="90"/>
      <c r="E320" s="90"/>
      <c r="F320" s="90"/>
      <c r="G320" s="90"/>
      <c r="H320" s="90"/>
      <c r="I320" s="90"/>
      <c r="J320" s="90"/>
      <c r="K320" s="90"/>
    </row>
    <row r="321" spans="1:11">
      <c r="A321" s="90"/>
      <c r="B321" s="90"/>
      <c r="C321" s="90"/>
      <c r="D321" s="90"/>
      <c r="E321" s="90"/>
      <c r="F321" s="90"/>
      <c r="G321" s="90"/>
      <c r="H321" s="90"/>
      <c r="I321" s="90"/>
      <c r="J321" s="90"/>
      <c r="K321" s="90"/>
    </row>
    <row r="322" spans="1:11">
      <c r="A322" s="90"/>
      <c r="B322" s="90"/>
      <c r="C322" s="90"/>
      <c r="D322" s="90"/>
      <c r="E322" s="90"/>
      <c r="F322" s="90"/>
      <c r="G322" s="90"/>
      <c r="H322" s="90"/>
      <c r="I322" s="90"/>
      <c r="J322" s="90"/>
      <c r="K322" s="90"/>
    </row>
    <row r="323" spans="1:11">
      <c r="A323" s="90"/>
      <c r="B323" s="90"/>
      <c r="C323" s="90"/>
      <c r="D323" s="90"/>
      <c r="E323" s="90"/>
      <c r="F323" s="90"/>
      <c r="G323" s="90"/>
      <c r="H323" s="90"/>
      <c r="I323" s="90"/>
      <c r="J323" s="90"/>
      <c r="K323" s="90"/>
    </row>
    <row r="324" spans="1:11">
      <c r="A324" s="90"/>
      <c r="B324" s="90"/>
      <c r="C324" s="90"/>
      <c r="D324" s="90"/>
      <c r="E324" s="90"/>
      <c r="F324" s="90"/>
      <c r="G324" s="90"/>
      <c r="H324" s="90"/>
      <c r="I324" s="90"/>
      <c r="J324" s="90"/>
      <c r="K324" s="90"/>
    </row>
    <row r="325" spans="1:11">
      <c r="A325" s="90"/>
      <c r="B325" s="90"/>
      <c r="C325" s="90"/>
      <c r="D325" s="90"/>
      <c r="E325" s="90"/>
      <c r="F325" s="90"/>
      <c r="G325" s="90"/>
      <c r="H325" s="90"/>
      <c r="I325" s="90"/>
      <c r="J325" s="90"/>
      <c r="K325" s="90"/>
    </row>
    <row r="326" spans="1:11">
      <c r="A326" s="90"/>
      <c r="B326" s="90"/>
      <c r="C326" s="90"/>
      <c r="D326" s="90"/>
      <c r="E326" s="90"/>
      <c r="F326" s="90"/>
      <c r="G326" s="90"/>
      <c r="H326" s="90"/>
      <c r="I326" s="90"/>
      <c r="J326" s="90"/>
      <c r="K326" s="90"/>
    </row>
    <row r="327" spans="1:11">
      <c r="A327" s="90"/>
      <c r="B327" s="90"/>
      <c r="C327" s="90"/>
      <c r="D327" s="90"/>
      <c r="E327" s="90"/>
      <c r="F327" s="90"/>
      <c r="G327" s="90"/>
      <c r="H327" s="90"/>
      <c r="I327" s="90"/>
      <c r="J327" s="90"/>
      <c r="K327" s="90"/>
    </row>
    <row r="328" spans="1:11">
      <c r="A328" s="90"/>
      <c r="B328" s="90"/>
      <c r="C328" s="90"/>
      <c r="D328" s="90"/>
      <c r="E328" s="90"/>
      <c r="F328" s="90"/>
      <c r="G328" s="90"/>
      <c r="H328" s="90"/>
      <c r="I328" s="90"/>
      <c r="J328" s="90"/>
      <c r="K328" s="90"/>
    </row>
    <row r="329" spans="1:11">
      <c r="A329" s="90"/>
      <c r="B329" s="90"/>
      <c r="C329" s="90"/>
      <c r="D329" s="90"/>
      <c r="E329" s="90"/>
      <c r="F329" s="90"/>
      <c r="G329" s="90"/>
      <c r="H329" s="90"/>
      <c r="I329" s="90"/>
      <c r="J329" s="90"/>
      <c r="K329" s="90"/>
    </row>
    <row r="330" spans="1:11">
      <c r="A330" s="90"/>
      <c r="B330" s="90"/>
      <c r="C330" s="90"/>
      <c r="D330" s="90"/>
      <c r="E330" s="90"/>
      <c r="F330" s="90"/>
      <c r="G330" s="90"/>
      <c r="H330" s="90"/>
      <c r="I330" s="90"/>
      <c r="J330" s="90"/>
      <c r="K330" s="90"/>
    </row>
    <row r="331" spans="1:11">
      <c r="A331" s="90"/>
      <c r="B331" s="90"/>
      <c r="C331" s="90"/>
      <c r="D331" s="90"/>
      <c r="E331" s="90"/>
      <c r="F331" s="90"/>
      <c r="G331" s="90"/>
      <c r="H331" s="90"/>
      <c r="I331" s="90"/>
      <c r="J331" s="90"/>
      <c r="K331" s="90"/>
    </row>
    <row r="332" spans="1:11">
      <c r="A332" s="90"/>
      <c r="B332" s="90"/>
      <c r="C332" s="90"/>
      <c r="D332" s="90"/>
      <c r="E332" s="90"/>
      <c r="F332" s="90"/>
      <c r="G332" s="90"/>
      <c r="H332" s="90"/>
      <c r="I332" s="90"/>
      <c r="J332" s="90"/>
      <c r="K332" s="90"/>
    </row>
    <row r="333" spans="1:11">
      <c r="A333" s="90"/>
      <c r="B333" s="90"/>
      <c r="C333" s="90"/>
      <c r="D333" s="90"/>
      <c r="E333" s="90"/>
      <c r="F333" s="90"/>
      <c r="G333" s="90"/>
      <c r="H333" s="90"/>
      <c r="I333" s="90"/>
      <c r="J333" s="90"/>
      <c r="K333" s="90"/>
    </row>
    <row r="334" spans="1:11">
      <c r="A334" s="90"/>
      <c r="B334" s="90"/>
      <c r="C334" s="90"/>
      <c r="D334" s="90"/>
      <c r="E334" s="90"/>
      <c r="F334" s="90"/>
      <c r="G334" s="90"/>
      <c r="H334" s="90"/>
      <c r="I334" s="90"/>
      <c r="J334" s="90"/>
      <c r="K334" s="90"/>
    </row>
    <row r="335" spans="1:11">
      <c r="A335" s="90"/>
      <c r="B335" s="90"/>
      <c r="C335" s="90"/>
      <c r="D335" s="90"/>
      <c r="E335" s="90"/>
      <c r="F335" s="90"/>
      <c r="G335" s="90"/>
      <c r="H335" s="90"/>
      <c r="I335" s="90"/>
      <c r="J335" s="90"/>
      <c r="K335" s="90"/>
    </row>
    <row r="336" spans="1:11">
      <c r="A336" s="90"/>
      <c r="B336" s="90"/>
      <c r="C336" s="90"/>
      <c r="D336" s="90"/>
      <c r="E336" s="90"/>
      <c r="F336" s="90"/>
      <c r="G336" s="90"/>
      <c r="H336" s="90"/>
      <c r="I336" s="90"/>
      <c r="J336" s="90"/>
      <c r="K336" s="90"/>
    </row>
    <row r="337" spans="1:11">
      <c r="A337" s="90"/>
      <c r="B337" s="90"/>
      <c r="C337" s="90"/>
      <c r="D337" s="90"/>
      <c r="E337" s="90"/>
      <c r="F337" s="90"/>
      <c r="G337" s="90"/>
      <c r="H337" s="90"/>
      <c r="I337" s="90"/>
      <c r="J337" s="90"/>
      <c r="K337" s="90"/>
    </row>
    <row r="338" spans="1:11">
      <c r="A338" s="90"/>
      <c r="B338" s="90"/>
      <c r="C338" s="90"/>
      <c r="D338" s="90"/>
      <c r="E338" s="90"/>
      <c r="F338" s="90"/>
      <c r="G338" s="90"/>
      <c r="H338" s="90"/>
      <c r="I338" s="90"/>
      <c r="J338" s="90"/>
      <c r="K338" s="90"/>
    </row>
    <row r="339" spans="1:11">
      <c r="A339" s="90"/>
      <c r="B339" s="90"/>
      <c r="C339" s="90"/>
      <c r="D339" s="90"/>
      <c r="E339" s="90"/>
      <c r="F339" s="90"/>
      <c r="G339" s="90"/>
      <c r="H339" s="90"/>
      <c r="I339" s="90"/>
      <c r="J339" s="90"/>
      <c r="K339" s="90"/>
    </row>
    <row r="340" spans="1:11">
      <c r="A340" s="90"/>
      <c r="B340" s="90"/>
      <c r="C340" s="90"/>
      <c r="D340" s="90"/>
      <c r="E340" s="90"/>
      <c r="F340" s="90"/>
      <c r="G340" s="90"/>
      <c r="H340" s="90"/>
      <c r="I340" s="90"/>
      <c r="J340" s="90"/>
      <c r="K340" s="90"/>
    </row>
    <row r="341" spans="1:11">
      <c r="A341" s="90"/>
      <c r="B341" s="90"/>
      <c r="C341" s="90"/>
      <c r="D341" s="90"/>
      <c r="E341" s="90"/>
      <c r="F341" s="90"/>
      <c r="G341" s="90"/>
      <c r="H341" s="90"/>
      <c r="I341" s="90"/>
      <c r="J341" s="90"/>
      <c r="K341" s="90"/>
    </row>
    <row r="342" spans="1:11">
      <c r="A342" s="90"/>
      <c r="B342" s="90"/>
      <c r="C342" s="90"/>
      <c r="D342" s="90"/>
      <c r="E342" s="90"/>
      <c r="F342" s="90"/>
      <c r="G342" s="90"/>
      <c r="H342" s="90"/>
      <c r="I342" s="90"/>
      <c r="J342" s="90"/>
      <c r="K342" s="90"/>
    </row>
    <row r="343" spans="1:11">
      <c r="A343" s="90"/>
      <c r="B343" s="90"/>
      <c r="C343" s="90"/>
      <c r="D343" s="90"/>
      <c r="E343" s="90"/>
      <c r="F343" s="90"/>
      <c r="G343" s="90"/>
      <c r="H343" s="90"/>
      <c r="I343" s="90"/>
      <c r="J343" s="90"/>
      <c r="K343" s="90"/>
    </row>
    <row r="344" spans="1:11">
      <c r="A344" s="90"/>
      <c r="B344" s="90"/>
      <c r="C344" s="90"/>
      <c r="D344" s="90"/>
      <c r="E344" s="90"/>
      <c r="F344" s="90"/>
      <c r="G344" s="90"/>
      <c r="H344" s="90"/>
      <c r="I344" s="90"/>
      <c r="J344" s="90"/>
      <c r="K344" s="90"/>
    </row>
    <row r="345" spans="1:11">
      <c r="A345" s="90"/>
      <c r="B345" s="90"/>
      <c r="C345" s="90"/>
      <c r="D345" s="90"/>
      <c r="E345" s="90"/>
      <c r="F345" s="90"/>
      <c r="G345" s="90"/>
      <c r="H345" s="90"/>
      <c r="I345" s="90"/>
      <c r="J345" s="90"/>
      <c r="K345" s="90"/>
    </row>
    <row r="346" spans="1:11">
      <c r="A346" s="90"/>
      <c r="B346" s="90"/>
      <c r="C346" s="90"/>
      <c r="D346" s="90"/>
      <c r="E346" s="90"/>
      <c r="F346" s="90"/>
      <c r="G346" s="90"/>
      <c r="H346" s="90"/>
      <c r="I346" s="90"/>
      <c r="J346" s="90"/>
      <c r="K346" s="90"/>
    </row>
    <row r="347" spans="1:11">
      <c r="A347" s="90"/>
      <c r="B347" s="90"/>
      <c r="C347" s="90"/>
      <c r="D347" s="90"/>
      <c r="E347" s="90"/>
      <c r="F347" s="90"/>
      <c r="G347" s="90"/>
      <c r="H347" s="90"/>
      <c r="I347" s="90"/>
      <c r="J347" s="90"/>
      <c r="K347" s="90"/>
    </row>
    <row r="348" spans="1:11">
      <c r="A348" s="90"/>
      <c r="B348" s="90"/>
      <c r="C348" s="90"/>
      <c r="D348" s="90"/>
      <c r="E348" s="90"/>
      <c r="F348" s="90"/>
      <c r="G348" s="90"/>
      <c r="H348" s="90"/>
      <c r="I348" s="90"/>
      <c r="J348" s="90"/>
      <c r="K348" s="90"/>
    </row>
    <row r="349" spans="1:11">
      <c r="A349" s="90"/>
      <c r="B349" s="90"/>
      <c r="C349" s="90"/>
      <c r="D349" s="90"/>
      <c r="E349" s="90"/>
      <c r="F349" s="90"/>
      <c r="G349" s="90"/>
      <c r="H349" s="90"/>
      <c r="I349" s="90"/>
      <c r="J349" s="90"/>
      <c r="K349" s="90"/>
    </row>
    <row r="350" spans="1:11">
      <c r="A350" s="90"/>
      <c r="B350" s="90"/>
      <c r="C350" s="90"/>
      <c r="D350" s="90"/>
      <c r="E350" s="90"/>
      <c r="F350" s="90"/>
      <c r="G350" s="90"/>
      <c r="H350" s="90"/>
      <c r="I350" s="90"/>
      <c r="J350" s="90"/>
      <c r="K350" s="90"/>
    </row>
    <row r="351" spans="1:11">
      <c r="A351" s="90"/>
      <c r="B351" s="90"/>
      <c r="C351" s="90"/>
      <c r="D351" s="90"/>
      <c r="E351" s="90"/>
      <c r="F351" s="90"/>
      <c r="G351" s="90"/>
      <c r="H351" s="90"/>
      <c r="I351" s="90"/>
      <c r="J351" s="90"/>
      <c r="K351" s="90"/>
    </row>
    <row r="352" spans="1:11">
      <c r="A352" s="90"/>
      <c r="B352" s="90"/>
      <c r="C352" s="90"/>
      <c r="D352" s="90"/>
      <c r="E352" s="90"/>
      <c r="F352" s="90"/>
      <c r="G352" s="90"/>
      <c r="H352" s="90"/>
      <c r="I352" s="90"/>
      <c r="J352" s="90"/>
      <c r="K352" s="90"/>
    </row>
    <row r="353" spans="1:11">
      <c r="A353" s="90"/>
      <c r="B353" s="90"/>
      <c r="C353" s="90"/>
      <c r="D353" s="90"/>
      <c r="E353" s="90"/>
      <c r="F353" s="90"/>
      <c r="G353" s="90"/>
      <c r="H353" s="90"/>
      <c r="I353" s="90"/>
      <c r="J353" s="90"/>
      <c r="K353" s="90"/>
    </row>
    <row r="354" spans="1:11">
      <c r="A354" s="90"/>
      <c r="B354" s="90"/>
      <c r="C354" s="90"/>
      <c r="D354" s="90"/>
      <c r="E354" s="90"/>
      <c r="F354" s="90"/>
      <c r="G354" s="90"/>
      <c r="H354" s="90"/>
      <c r="I354" s="90"/>
      <c r="J354" s="90"/>
      <c r="K354" s="90"/>
    </row>
    <row r="355" spans="1:11">
      <c r="A355" s="90"/>
      <c r="B355" s="90"/>
      <c r="C355" s="90"/>
      <c r="D355" s="90"/>
      <c r="E355" s="90"/>
      <c r="F355" s="90"/>
      <c r="G355" s="90"/>
      <c r="H355" s="90"/>
      <c r="I355" s="90"/>
      <c r="J355" s="90"/>
      <c r="K355" s="90"/>
    </row>
    <row r="356" spans="1:11">
      <c r="A356" s="90"/>
      <c r="B356" s="90"/>
      <c r="C356" s="90"/>
      <c r="D356" s="90"/>
      <c r="E356" s="90"/>
      <c r="F356" s="90"/>
      <c r="G356" s="90"/>
      <c r="H356" s="90"/>
      <c r="I356" s="90"/>
      <c r="J356" s="90"/>
      <c r="K356" s="90"/>
    </row>
    <row r="357" spans="1:11">
      <c r="A357" s="90"/>
      <c r="B357" s="90"/>
      <c r="C357" s="90"/>
      <c r="D357" s="90"/>
      <c r="E357" s="90"/>
      <c r="F357" s="90"/>
      <c r="G357" s="90"/>
      <c r="H357" s="90"/>
      <c r="I357" s="90"/>
      <c r="J357" s="90"/>
      <c r="K357" s="90"/>
    </row>
    <row r="358" spans="1:11">
      <c r="A358" s="90"/>
      <c r="B358" s="90"/>
      <c r="C358" s="90"/>
      <c r="D358" s="90"/>
      <c r="E358" s="90"/>
      <c r="F358" s="90"/>
      <c r="G358" s="90"/>
      <c r="H358" s="90"/>
      <c r="I358" s="90"/>
      <c r="J358" s="90"/>
      <c r="K358" s="90"/>
    </row>
    <row r="359" spans="1:11">
      <c r="A359" s="90"/>
      <c r="B359" s="90"/>
      <c r="C359" s="90"/>
      <c r="D359" s="90"/>
      <c r="E359" s="90"/>
      <c r="F359" s="90"/>
      <c r="G359" s="90"/>
      <c r="H359" s="90"/>
      <c r="I359" s="90"/>
      <c r="J359" s="90"/>
      <c r="K359" s="90"/>
    </row>
    <row r="360" spans="1:11">
      <c r="A360" s="90"/>
      <c r="B360" s="90"/>
      <c r="C360" s="90"/>
      <c r="D360" s="90"/>
      <c r="E360" s="90"/>
      <c r="F360" s="90"/>
      <c r="G360" s="90"/>
      <c r="H360" s="90"/>
      <c r="I360" s="90"/>
      <c r="J360" s="90"/>
      <c r="K360" s="90"/>
    </row>
    <row r="361" spans="1:11">
      <c r="A361" s="90"/>
      <c r="B361" s="90"/>
      <c r="C361" s="90"/>
      <c r="D361" s="90"/>
      <c r="E361" s="90"/>
      <c r="F361" s="90"/>
      <c r="G361" s="90"/>
      <c r="H361" s="90"/>
      <c r="I361" s="90"/>
      <c r="J361" s="90"/>
      <c r="K361" s="90"/>
    </row>
    <row r="362" spans="1:11">
      <c r="A362" s="90"/>
      <c r="B362" s="90"/>
      <c r="C362" s="90"/>
      <c r="D362" s="90"/>
      <c r="E362" s="90"/>
      <c r="F362" s="90"/>
      <c r="G362" s="90"/>
      <c r="H362" s="90"/>
      <c r="I362" s="90"/>
      <c r="J362" s="90"/>
      <c r="K362" s="90"/>
    </row>
    <row r="363" spans="1:11">
      <c r="A363" s="90"/>
      <c r="B363" s="90"/>
      <c r="C363" s="90"/>
      <c r="D363" s="90"/>
      <c r="E363" s="90"/>
      <c r="F363" s="90"/>
      <c r="G363" s="90"/>
      <c r="H363" s="90"/>
      <c r="I363" s="90"/>
      <c r="J363" s="90"/>
      <c r="K363" s="90"/>
    </row>
    <row r="364" spans="1:11">
      <c r="A364" s="90"/>
      <c r="B364" s="90"/>
      <c r="C364" s="90"/>
      <c r="D364" s="90"/>
      <c r="E364" s="90"/>
      <c r="F364" s="90"/>
      <c r="G364" s="90"/>
      <c r="H364" s="90"/>
      <c r="I364" s="90"/>
      <c r="J364" s="90"/>
      <c r="K364" s="90"/>
    </row>
    <row r="365" spans="1:11">
      <c r="A365" s="90"/>
      <c r="B365" s="90"/>
      <c r="C365" s="90"/>
      <c r="D365" s="90"/>
      <c r="E365" s="90"/>
      <c r="F365" s="90"/>
      <c r="G365" s="90"/>
      <c r="H365" s="90"/>
      <c r="I365" s="90"/>
      <c r="J365" s="90"/>
      <c r="K365" s="90"/>
    </row>
  </sheetData>
  <mergeCells count="10">
    <mergeCell ref="K5:K12"/>
    <mergeCell ref="K3:K4"/>
    <mergeCell ref="A3:A4"/>
    <mergeCell ref="B3:B4"/>
    <mergeCell ref="C3:C4"/>
    <mergeCell ref="D3:D4"/>
    <mergeCell ref="E3:G3"/>
    <mergeCell ref="H3:H4"/>
    <mergeCell ref="I3:I4"/>
    <mergeCell ref="J3:J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view="pageBreakPreview" topLeftCell="C1" zoomScale="115" zoomScaleNormal="100" zoomScaleSheetLayoutView="115" workbookViewId="0">
      <pane ySplit="3" topLeftCell="A12" activePane="bottomLeft" state="frozen"/>
      <selection pane="bottomLeft" activeCell="K9" sqref="K9"/>
    </sheetView>
  </sheetViews>
  <sheetFormatPr defaultColWidth="12.5703125" defaultRowHeight="15" customHeight="1"/>
  <cols>
    <col min="1" max="1" width="27.42578125" style="99" customWidth="1"/>
    <col min="2" max="2" width="36" style="99" customWidth="1"/>
    <col min="3" max="3" width="37.42578125" style="99" customWidth="1"/>
    <col min="4" max="4" width="37.140625" style="99" customWidth="1"/>
    <col min="5" max="5" width="13.5703125" style="99" customWidth="1"/>
    <col min="6" max="6" width="14.5703125" style="99" customWidth="1"/>
    <col min="7" max="7" width="9.42578125" style="99" customWidth="1"/>
    <col min="8" max="8" width="9" style="99" bestFit="1" customWidth="1"/>
    <col min="9" max="9" width="8.7109375" style="99" customWidth="1"/>
    <col min="10" max="10" width="13.85546875" style="99" customWidth="1"/>
    <col min="11" max="11" width="12.5703125" style="99" customWidth="1"/>
    <col min="12" max="12" width="17" style="99" customWidth="1"/>
    <col min="13" max="23" width="6.5703125" style="99" customWidth="1"/>
    <col min="24" max="24" width="11" style="99" customWidth="1"/>
    <col min="25" max="16384" width="12.5703125" style="99"/>
  </cols>
  <sheetData>
    <row r="1" spans="1:24">
      <c r="A1" s="109" t="s">
        <v>103</v>
      </c>
      <c r="K1" s="97"/>
      <c r="L1" s="97"/>
      <c r="M1" s="97"/>
      <c r="N1" s="98"/>
      <c r="O1" s="98"/>
      <c r="P1" s="98"/>
      <c r="Q1" s="98"/>
      <c r="R1" s="98"/>
      <c r="S1" s="98"/>
      <c r="T1" s="98"/>
      <c r="U1" s="98"/>
      <c r="V1" s="98"/>
      <c r="W1" s="98"/>
      <c r="X1" s="98"/>
    </row>
    <row r="2" spans="1:24" ht="29.25" customHeight="1">
      <c r="A2" s="165" t="s">
        <v>0</v>
      </c>
      <c r="B2" s="167" t="s">
        <v>1</v>
      </c>
      <c r="C2" s="168"/>
      <c r="D2" s="169"/>
      <c r="E2" s="165" t="s">
        <v>2</v>
      </c>
      <c r="F2" s="165" t="s">
        <v>3</v>
      </c>
      <c r="G2" s="170" t="s">
        <v>49</v>
      </c>
      <c r="H2" s="171"/>
      <c r="I2" s="172"/>
      <c r="J2" s="165" t="s">
        <v>4</v>
      </c>
      <c r="K2" s="165" t="s">
        <v>6</v>
      </c>
      <c r="L2" s="165" t="s">
        <v>7</v>
      </c>
      <c r="M2" s="165" t="s">
        <v>5</v>
      </c>
      <c r="N2" s="98"/>
      <c r="O2" s="98"/>
      <c r="P2" s="98"/>
      <c r="Q2" s="98"/>
      <c r="R2" s="98"/>
      <c r="S2" s="98"/>
      <c r="T2" s="98"/>
      <c r="U2" s="98"/>
      <c r="V2" s="98"/>
      <c r="W2" s="98"/>
      <c r="X2" s="98"/>
    </row>
    <row r="3" spans="1:24">
      <c r="A3" s="166"/>
      <c r="B3" s="100">
        <v>2018</v>
      </c>
      <c r="C3" s="100">
        <v>2019</v>
      </c>
      <c r="D3" s="100">
        <v>2020</v>
      </c>
      <c r="E3" s="166"/>
      <c r="F3" s="166"/>
      <c r="G3" s="101">
        <v>2018</v>
      </c>
      <c r="H3" s="101">
        <v>2019</v>
      </c>
      <c r="I3" s="101">
        <v>2020</v>
      </c>
      <c r="J3" s="166"/>
      <c r="K3" s="166"/>
      <c r="L3" s="166"/>
      <c r="M3" s="166"/>
      <c r="N3" s="98"/>
      <c r="O3" s="98"/>
      <c r="P3" s="98"/>
      <c r="Q3" s="98"/>
      <c r="R3" s="98"/>
      <c r="S3" s="98"/>
      <c r="T3" s="98"/>
      <c r="U3" s="98"/>
      <c r="V3" s="98"/>
      <c r="W3" s="98"/>
      <c r="X3" s="98"/>
    </row>
    <row r="4" spans="1:24" ht="169.5" customHeight="1">
      <c r="A4" s="102" t="s">
        <v>116</v>
      </c>
      <c r="B4" s="103" t="s">
        <v>151</v>
      </c>
      <c r="C4" s="103" t="s">
        <v>152</v>
      </c>
      <c r="D4" s="104" t="s">
        <v>117</v>
      </c>
      <c r="E4" s="104" t="s">
        <v>103</v>
      </c>
      <c r="F4" s="104" t="s">
        <v>168</v>
      </c>
      <c r="G4" s="111">
        <f>280000/1000</f>
        <v>280</v>
      </c>
      <c r="H4" s="111">
        <f>270000/1000</f>
        <v>270</v>
      </c>
      <c r="I4" s="111">
        <f>270000/1000</f>
        <v>270</v>
      </c>
      <c r="J4" s="110" t="s">
        <v>167</v>
      </c>
      <c r="K4" s="103" t="s">
        <v>118</v>
      </c>
      <c r="L4" s="103" t="s">
        <v>119</v>
      </c>
      <c r="M4" s="105"/>
      <c r="N4" s="98"/>
      <c r="O4" s="98"/>
      <c r="P4" s="98"/>
      <c r="Q4" s="98"/>
      <c r="R4" s="98"/>
      <c r="S4" s="98"/>
      <c r="T4" s="98"/>
      <c r="U4" s="98"/>
      <c r="V4" s="98"/>
      <c r="W4" s="98"/>
      <c r="X4" s="98"/>
    </row>
    <row r="5" spans="1:24" ht="108" customHeight="1">
      <c r="A5" s="102" t="s">
        <v>120</v>
      </c>
      <c r="B5" s="103" t="s">
        <v>121</v>
      </c>
      <c r="C5" s="103" t="s">
        <v>121</v>
      </c>
      <c r="D5" s="104" t="s">
        <v>121</v>
      </c>
      <c r="E5" s="104" t="s">
        <v>103</v>
      </c>
      <c r="F5" s="104" t="s">
        <v>168</v>
      </c>
      <c r="G5" s="111">
        <f>300000/1000</f>
        <v>300</v>
      </c>
      <c r="H5" s="111">
        <f>300000/1000</f>
        <v>300</v>
      </c>
      <c r="I5" s="111">
        <f>350000/1000</f>
        <v>350</v>
      </c>
      <c r="J5" s="110" t="s">
        <v>167</v>
      </c>
      <c r="K5" s="103" t="s">
        <v>118</v>
      </c>
      <c r="L5" s="103" t="s">
        <v>119</v>
      </c>
      <c r="M5" s="105"/>
      <c r="N5" s="98"/>
      <c r="O5" s="98"/>
      <c r="P5" s="98"/>
      <c r="Q5" s="98"/>
      <c r="R5" s="98"/>
      <c r="S5" s="98"/>
      <c r="T5" s="98"/>
      <c r="U5" s="98"/>
      <c r="V5" s="98"/>
      <c r="W5" s="98"/>
      <c r="X5" s="98"/>
    </row>
    <row r="6" spans="1:24" ht="161.25" customHeight="1">
      <c r="A6" s="102" t="s">
        <v>122</v>
      </c>
      <c r="B6" s="106" t="s">
        <v>153</v>
      </c>
      <c r="C6" s="106" t="s">
        <v>154</v>
      </c>
      <c r="D6" s="106" t="s">
        <v>155</v>
      </c>
      <c r="E6" s="104" t="s">
        <v>103</v>
      </c>
      <c r="F6" s="103" t="s">
        <v>123</v>
      </c>
      <c r="G6" s="112">
        <f>(5513800+4000000)/1000</f>
        <v>9513.7999999999993</v>
      </c>
      <c r="H6" s="112">
        <f>(3400000+4000000)/1000</f>
        <v>7400</v>
      </c>
      <c r="I6" s="112">
        <f>(3400000+4000000)/1000</f>
        <v>7400</v>
      </c>
      <c r="J6" s="110" t="s">
        <v>167</v>
      </c>
      <c r="K6" s="103" t="s">
        <v>118</v>
      </c>
      <c r="L6" s="103" t="s">
        <v>119</v>
      </c>
      <c r="M6" s="105"/>
      <c r="N6" s="98"/>
      <c r="O6" s="98"/>
      <c r="P6" s="98"/>
      <c r="Q6" s="98"/>
      <c r="R6" s="98"/>
      <c r="S6" s="98"/>
      <c r="T6" s="98"/>
      <c r="U6" s="98"/>
      <c r="V6" s="98"/>
      <c r="W6" s="98"/>
      <c r="X6" s="98"/>
    </row>
    <row r="7" spans="1:24" ht="111.75" customHeight="1">
      <c r="A7" s="102" t="s">
        <v>124</v>
      </c>
      <c r="B7" s="107" t="s">
        <v>156</v>
      </c>
      <c r="C7" s="108" t="s">
        <v>157</v>
      </c>
      <c r="D7" s="108" t="s">
        <v>158</v>
      </c>
      <c r="E7" s="104" t="s">
        <v>103</v>
      </c>
      <c r="F7" s="103" t="s">
        <v>123</v>
      </c>
      <c r="G7" s="112">
        <f>1037400/1000</f>
        <v>1037.4000000000001</v>
      </c>
      <c r="H7" s="112">
        <f>1050000/1000</f>
        <v>1050</v>
      </c>
      <c r="I7" s="112">
        <f>1100000/1000</f>
        <v>1100</v>
      </c>
      <c r="J7" s="110" t="s">
        <v>167</v>
      </c>
      <c r="K7" s="103" t="s">
        <v>118</v>
      </c>
      <c r="L7" s="103" t="s">
        <v>119</v>
      </c>
      <c r="M7" s="105"/>
      <c r="N7" s="98"/>
      <c r="O7" s="98"/>
      <c r="P7" s="98"/>
      <c r="Q7" s="98"/>
      <c r="R7" s="98"/>
      <c r="S7" s="98"/>
      <c r="T7" s="98"/>
      <c r="U7" s="98"/>
      <c r="V7" s="98"/>
      <c r="W7" s="98"/>
      <c r="X7" s="98"/>
    </row>
    <row r="8" spans="1:24" ht="111.75" customHeight="1">
      <c r="A8" s="102" t="s">
        <v>125</v>
      </c>
      <c r="B8" s="103" t="s">
        <v>126</v>
      </c>
      <c r="C8" s="103" t="s">
        <v>127</v>
      </c>
      <c r="D8" s="103" t="s">
        <v>128</v>
      </c>
      <c r="E8" s="104" t="s">
        <v>103</v>
      </c>
      <c r="F8" s="103" t="s">
        <v>123</v>
      </c>
      <c r="G8" s="112">
        <f>775000/1000</f>
        <v>775</v>
      </c>
      <c r="H8" s="112">
        <f>850000/1000</f>
        <v>850</v>
      </c>
      <c r="I8" s="112">
        <f>850000/1000</f>
        <v>850</v>
      </c>
      <c r="J8" s="110" t="s">
        <v>167</v>
      </c>
      <c r="K8" s="103" t="s">
        <v>118</v>
      </c>
      <c r="L8" s="103" t="s">
        <v>119</v>
      </c>
      <c r="M8" s="105"/>
      <c r="N8" s="98"/>
      <c r="O8" s="98"/>
      <c r="P8" s="98"/>
      <c r="Q8" s="98"/>
      <c r="R8" s="98"/>
      <c r="S8" s="98"/>
      <c r="T8" s="98"/>
      <c r="U8" s="98"/>
      <c r="V8" s="98"/>
      <c r="W8" s="98"/>
      <c r="X8" s="98"/>
    </row>
    <row r="9" spans="1:24" ht="110.25" customHeight="1">
      <c r="A9" s="102" t="s">
        <v>129</v>
      </c>
      <c r="B9" s="103" t="s">
        <v>130</v>
      </c>
      <c r="C9" s="103" t="s">
        <v>131</v>
      </c>
      <c r="D9" s="103" t="s">
        <v>132</v>
      </c>
      <c r="E9" s="104" t="s">
        <v>103</v>
      </c>
      <c r="F9" s="103" t="s">
        <v>133</v>
      </c>
      <c r="G9" s="111">
        <f>1142000/1000</f>
        <v>1142</v>
      </c>
      <c r="H9" s="111">
        <f>2079800/1000</f>
        <v>2079.8000000000002</v>
      </c>
      <c r="I9" s="111">
        <f>2479800/1000</f>
        <v>2479.8000000000002</v>
      </c>
      <c r="J9" s="110" t="s">
        <v>167</v>
      </c>
      <c r="K9" s="103" t="s">
        <v>118</v>
      </c>
      <c r="L9" s="104" t="s">
        <v>227</v>
      </c>
      <c r="M9" s="97"/>
      <c r="N9" s="98"/>
      <c r="O9" s="98"/>
      <c r="P9" s="98"/>
      <c r="Q9" s="98"/>
      <c r="R9" s="98"/>
      <c r="S9" s="98"/>
      <c r="T9" s="98"/>
      <c r="U9" s="98"/>
      <c r="V9" s="98"/>
      <c r="W9" s="98"/>
      <c r="X9" s="98"/>
    </row>
    <row r="10" spans="1:24" ht="110.25" customHeight="1">
      <c r="A10" s="102" t="s">
        <v>159</v>
      </c>
      <c r="B10" s="103" t="s">
        <v>160</v>
      </c>
      <c r="C10" s="103" t="s">
        <v>161</v>
      </c>
      <c r="D10" s="103" t="s">
        <v>162</v>
      </c>
      <c r="E10" s="104" t="s">
        <v>103</v>
      </c>
      <c r="F10" s="103" t="s">
        <v>133</v>
      </c>
      <c r="G10" s="111">
        <f>284920/1000</f>
        <v>284.92</v>
      </c>
      <c r="H10" s="111">
        <f>537920/1000</f>
        <v>537.91999999999996</v>
      </c>
      <c r="I10" s="111">
        <f>507920/1000</f>
        <v>507.92</v>
      </c>
      <c r="J10" s="110" t="s">
        <v>167</v>
      </c>
      <c r="K10" s="104" t="s">
        <v>171</v>
      </c>
      <c r="L10" s="103" t="s">
        <v>119</v>
      </c>
      <c r="M10" s="97"/>
      <c r="N10" s="98"/>
      <c r="O10" s="98"/>
      <c r="P10" s="98"/>
      <c r="Q10" s="98"/>
      <c r="R10" s="98"/>
      <c r="S10" s="98"/>
      <c r="T10" s="98"/>
      <c r="U10" s="98"/>
      <c r="V10" s="98"/>
      <c r="W10" s="98"/>
      <c r="X10" s="98"/>
    </row>
    <row r="11" spans="1:24" ht="109.5" customHeight="1">
      <c r="A11" s="102" t="s">
        <v>134</v>
      </c>
      <c r="B11" s="103" t="s">
        <v>135</v>
      </c>
      <c r="C11" s="103" t="s">
        <v>136</v>
      </c>
      <c r="D11" s="103" t="s">
        <v>137</v>
      </c>
      <c r="E11" s="104" t="s">
        <v>103</v>
      </c>
      <c r="F11" s="103" t="s">
        <v>133</v>
      </c>
      <c r="G11" s="111">
        <f>141500/1000</f>
        <v>141.5</v>
      </c>
      <c r="H11" s="111">
        <f>178000/1000</f>
        <v>178</v>
      </c>
      <c r="I11" s="111">
        <f>178000/1000</f>
        <v>178</v>
      </c>
      <c r="J11" s="110" t="s">
        <v>167</v>
      </c>
      <c r="K11" s="104" t="s">
        <v>171</v>
      </c>
      <c r="L11" s="103" t="s">
        <v>119</v>
      </c>
      <c r="M11" s="97"/>
      <c r="N11" s="98"/>
      <c r="O11" s="98"/>
      <c r="P11" s="98"/>
      <c r="Q11" s="98"/>
      <c r="R11" s="98"/>
      <c r="S11" s="98"/>
      <c r="T11" s="98"/>
      <c r="U11" s="98"/>
      <c r="V11" s="98"/>
      <c r="W11" s="98"/>
      <c r="X11" s="98"/>
    </row>
    <row r="12" spans="1:24" ht="114.75" customHeight="1">
      <c r="A12" s="102" t="s">
        <v>138</v>
      </c>
      <c r="B12" s="103" t="s">
        <v>163</v>
      </c>
      <c r="C12" s="103" t="s">
        <v>164</v>
      </c>
      <c r="D12" s="103" t="s">
        <v>165</v>
      </c>
      <c r="E12" s="104" t="s">
        <v>103</v>
      </c>
      <c r="F12" s="103" t="s">
        <v>133</v>
      </c>
      <c r="G12" s="111">
        <f>96400/1000</f>
        <v>96.4</v>
      </c>
      <c r="H12" s="111">
        <f>85200/1000</f>
        <v>85.2</v>
      </c>
      <c r="I12" s="111">
        <f>85200/1000</f>
        <v>85.2</v>
      </c>
      <c r="J12" s="110" t="s">
        <v>167</v>
      </c>
      <c r="K12" s="104" t="s">
        <v>171</v>
      </c>
      <c r="L12" s="103" t="s">
        <v>119</v>
      </c>
      <c r="M12" s="97"/>
      <c r="N12" s="98"/>
      <c r="O12" s="98"/>
      <c r="P12" s="98"/>
      <c r="Q12" s="98"/>
      <c r="R12" s="98"/>
      <c r="S12" s="98"/>
      <c r="T12" s="98"/>
      <c r="U12" s="98"/>
      <c r="V12" s="98"/>
      <c r="W12" s="98"/>
      <c r="X12" s="98"/>
    </row>
    <row r="13" spans="1:24" ht="105" customHeight="1">
      <c r="A13" s="102" t="s">
        <v>139</v>
      </c>
      <c r="B13" s="104" t="s">
        <v>169</v>
      </c>
      <c r="C13" s="103" t="s">
        <v>166</v>
      </c>
      <c r="D13" s="104" t="s">
        <v>170</v>
      </c>
      <c r="E13" s="104" t="s">
        <v>103</v>
      </c>
      <c r="F13" s="103" t="s">
        <v>133</v>
      </c>
      <c r="G13" s="111">
        <f>840400/1000</f>
        <v>840.4</v>
      </c>
      <c r="H13" s="111">
        <f>661000/1000</f>
        <v>661</v>
      </c>
      <c r="I13" s="111">
        <f>545200/1000</f>
        <v>545.20000000000005</v>
      </c>
      <c r="J13" s="110" t="s">
        <v>167</v>
      </c>
      <c r="K13" s="104" t="s">
        <v>171</v>
      </c>
      <c r="L13" s="103" t="s">
        <v>119</v>
      </c>
      <c r="M13" s="97"/>
      <c r="N13" s="98"/>
      <c r="O13" s="98"/>
      <c r="P13" s="98"/>
      <c r="Q13" s="98"/>
      <c r="R13" s="98"/>
      <c r="S13" s="98"/>
      <c r="T13" s="98"/>
      <c r="U13" s="98"/>
      <c r="V13" s="98"/>
      <c r="W13" s="98"/>
      <c r="X13" s="98"/>
    </row>
    <row r="14" spans="1:24" ht="15" customHeight="1">
      <c r="F14" s="113" t="s">
        <v>36</v>
      </c>
      <c r="G14" s="114">
        <f>SUM(G4:G13)</f>
        <v>14411.419999999998</v>
      </c>
      <c r="H14" s="114">
        <f t="shared" ref="H14:I14" si="0">SUM(H4:H13)</f>
        <v>13411.92</v>
      </c>
      <c r="I14" s="114">
        <f t="shared" si="0"/>
        <v>13766.12</v>
      </c>
    </row>
  </sheetData>
  <mergeCells count="9">
    <mergeCell ref="K2:K3"/>
    <mergeCell ref="L2:L3"/>
    <mergeCell ref="M2:M3"/>
    <mergeCell ref="A2:A3"/>
    <mergeCell ref="B2:D2"/>
    <mergeCell ref="E2:E3"/>
    <mergeCell ref="F2:F3"/>
    <mergeCell ref="G2:I2"/>
    <mergeCell ref="J2:J3"/>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5"/>
  <sheetViews>
    <sheetView view="pageBreakPreview" topLeftCell="B12" zoomScaleNormal="100" zoomScaleSheetLayoutView="100" workbookViewId="0">
      <selection activeCell="E22" sqref="E22"/>
    </sheetView>
  </sheetViews>
  <sheetFormatPr defaultColWidth="8.85546875" defaultRowHeight="15"/>
  <cols>
    <col min="1" max="1" width="29.7109375" style="1" customWidth="1"/>
    <col min="2" max="2" width="50.28515625" style="1" customWidth="1"/>
    <col min="3" max="3" width="20.28515625" style="1" customWidth="1"/>
    <col min="4" max="4" width="18.42578125" style="1" customWidth="1"/>
    <col min="5" max="5" width="17.85546875" style="1" customWidth="1"/>
    <col min="6" max="6" width="19" style="1" customWidth="1"/>
    <col min="7" max="7" width="19.7109375" style="1" customWidth="1"/>
    <col min="8" max="8" width="19.140625" style="1" bestFit="1" customWidth="1"/>
    <col min="9" max="9" width="15.140625" style="1" customWidth="1"/>
    <col min="10" max="10" width="28.42578125" style="1" customWidth="1"/>
    <col min="11" max="11" width="38.85546875" style="1" customWidth="1"/>
    <col min="12" max="16384" width="8.85546875" style="1"/>
  </cols>
  <sheetData>
    <row r="2" spans="1:11">
      <c r="A2" s="17" t="s">
        <v>105</v>
      </c>
    </row>
    <row r="4" spans="1:11" ht="28.5" customHeight="1">
      <c r="A4" s="139" t="s">
        <v>0</v>
      </c>
      <c r="B4" s="139" t="s">
        <v>1</v>
      </c>
      <c r="C4" s="139" t="s">
        <v>2</v>
      </c>
      <c r="D4" s="139" t="s">
        <v>3</v>
      </c>
      <c r="E4" s="148" t="s">
        <v>199</v>
      </c>
      <c r="F4" s="148"/>
      <c r="G4" s="148"/>
      <c r="H4" s="142" t="s">
        <v>4</v>
      </c>
      <c r="I4" s="139" t="s">
        <v>6</v>
      </c>
      <c r="J4" s="139" t="s">
        <v>7</v>
      </c>
      <c r="K4" s="139" t="s">
        <v>5</v>
      </c>
    </row>
    <row r="5" spans="1:11" ht="29.25" customHeight="1">
      <c r="A5" s="139"/>
      <c r="B5" s="139"/>
      <c r="C5" s="139"/>
      <c r="D5" s="139"/>
      <c r="E5" s="116">
        <v>2018</v>
      </c>
      <c r="F5" s="116">
        <v>2019</v>
      </c>
      <c r="G5" s="116">
        <v>2020</v>
      </c>
      <c r="H5" s="142"/>
      <c r="I5" s="139"/>
      <c r="J5" s="139"/>
      <c r="K5" s="139"/>
    </row>
    <row r="6" spans="1:11" ht="49.5" customHeight="1">
      <c r="A6" s="173" t="s">
        <v>200</v>
      </c>
      <c r="B6" s="117" t="s">
        <v>201</v>
      </c>
      <c r="C6" s="118" t="s">
        <v>105</v>
      </c>
      <c r="D6" s="118" t="s">
        <v>202</v>
      </c>
      <c r="E6" s="128">
        <f>1200000/1000</f>
        <v>1200</v>
      </c>
      <c r="F6" s="128">
        <f t="shared" ref="F6:G6" si="0">1200000/1000</f>
        <v>1200</v>
      </c>
      <c r="G6" s="128">
        <f t="shared" si="0"/>
        <v>1200</v>
      </c>
      <c r="H6" s="125" t="s">
        <v>8</v>
      </c>
      <c r="I6" s="119" t="s">
        <v>108</v>
      </c>
      <c r="J6" s="174" t="s">
        <v>203</v>
      </c>
      <c r="K6" s="120" t="s">
        <v>204</v>
      </c>
    </row>
    <row r="7" spans="1:11" ht="82.5" customHeight="1">
      <c r="A7" s="173"/>
      <c r="B7" s="117" t="s">
        <v>205</v>
      </c>
      <c r="C7" s="118" t="s">
        <v>105</v>
      </c>
      <c r="D7" s="118" t="s">
        <v>202</v>
      </c>
      <c r="E7" s="128">
        <f>(1000000+2*500000*2.4)/1000</f>
        <v>3400</v>
      </c>
      <c r="F7" s="128">
        <f>(1000000+500000*2.4)/1000</f>
        <v>2200</v>
      </c>
      <c r="G7" s="128">
        <f>(1000000+500000*2.4)/1000</f>
        <v>2200</v>
      </c>
      <c r="H7" s="125" t="s">
        <v>8</v>
      </c>
      <c r="I7" s="119" t="s">
        <v>108</v>
      </c>
      <c r="J7" s="175"/>
      <c r="K7" s="121" t="s">
        <v>206</v>
      </c>
    </row>
    <row r="8" spans="1:11" ht="112.5">
      <c r="A8" s="173"/>
      <c r="B8" s="117" t="s">
        <v>207</v>
      </c>
      <c r="C8" s="118" t="s">
        <v>105</v>
      </c>
      <c r="D8" s="118" t="s">
        <v>202</v>
      </c>
      <c r="E8" s="128">
        <f>3380000/1000</f>
        <v>3380</v>
      </c>
      <c r="F8" s="128">
        <f>3340000/1000</f>
        <v>3340</v>
      </c>
      <c r="G8" s="128">
        <f>3340000/1000</f>
        <v>3340</v>
      </c>
      <c r="H8" s="125" t="s">
        <v>8</v>
      </c>
      <c r="I8" s="119" t="s">
        <v>108</v>
      </c>
      <c r="J8" s="175"/>
      <c r="K8" s="39" t="s">
        <v>208</v>
      </c>
    </row>
    <row r="9" spans="1:11" ht="78.75">
      <c r="A9" s="173"/>
      <c r="B9" s="117" t="s">
        <v>209</v>
      </c>
      <c r="C9" s="118" t="s">
        <v>105</v>
      </c>
      <c r="D9" s="118" t="s">
        <v>202</v>
      </c>
      <c r="E9" s="128">
        <f>550000/1000</f>
        <v>550</v>
      </c>
      <c r="F9" s="128">
        <f t="shared" ref="F9:G9" si="1">550000/1000</f>
        <v>550</v>
      </c>
      <c r="G9" s="128">
        <f t="shared" si="1"/>
        <v>550</v>
      </c>
      <c r="H9" s="125" t="s">
        <v>8</v>
      </c>
      <c r="I9" s="119" t="s">
        <v>108</v>
      </c>
      <c r="J9" s="175"/>
      <c r="K9" s="39" t="s">
        <v>210</v>
      </c>
    </row>
    <row r="10" spans="1:11" ht="56.25">
      <c r="A10" s="173"/>
      <c r="B10" s="117" t="s">
        <v>211</v>
      </c>
      <c r="C10" s="118" t="s">
        <v>105</v>
      </c>
      <c r="D10" s="118" t="s">
        <v>202</v>
      </c>
      <c r="E10" s="128">
        <f>3000000/1000</f>
        <v>3000</v>
      </c>
      <c r="F10" s="128">
        <f t="shared" ref="F10:G10" si="2">3000000/1000</f>
        <v>3000</v>
      </c>
      <c r="G10" s="128">
        <f t="shared" si="2"/>
        <v>3000</v>
      </c>
      <c r="H10" s="125" t="s">
        <v>8</v>
      </c>
      <c r="I10" s="119" t="s">
        <v>108</v>
      </c>
      <c r="J10" s="175"/>
      <c r="K10" s="39" t="s">
        <v>212</v>
      </c>
    </row>
    <row r="11" spans="1:11" ht="56.25">
      <c r="A11" s="173"/>
      <c r="B11" s="117" t="s">
        <v>213</v>
      </c>
      <c r="C11" s="118" t="s">
        <v>105</v>
      </c>
      <c r="D11" s="118" t="s">
        <v>202</v>
      </c>
      <c r="E11" s="128">
        <f>2000000/1000</f>
        <v>2000</v>
      </c>
      <c r="F11" s="128">
        <f t="shared" ref="F11:G11" si="3">2000000/1000</f>
        <v>2000</v>
      </c>
      <c r="G11" s="128">
        <f t="shared" si="3"/>
        <v>2000</v>
      </c>
      <c r="H11" s="125" t="s">
        <v>8</v>
      </c>
      <c r="I11" s="119" t="s">
        <v>108</v>
      </c>
      <c r="J11" s="176"/>
      <c r="K11" s="39" t="s">
        <v>214</v>
      </c>
    </row>
    <row r="12" spans="1:11" ht="107.25" customHeight="1">
      <c r="A12" s="122" t="s">
        <v>215</v>
      </c>
      <c r="B12" s="122" t="s">
        <v>216</v>
      </c>
      <c r="C12" s="119" t="s">
        <v>105</v>
      </c>
      <c r="D12" s="118" t="s">
        <v>217</v>
      </c>
      <c r="E12" s="123">
        <f>3400000/1000</f>
        <v>3400</v>
      </c>
      <c r="F12" s="123">
        <f t="shared" ref="F12:G12" si="4">3400000/1000</f>
        <v>3400</v>
      </c>
      <c r="G12" s="123">
        <f t="shared" si="4"/>
        <v>3400</v>
      </c>
      <c r="H12" s="126" t="s">
        <v>8</v>
      </c>
      <c r="I12" s="119" t="s">
        <v>108</v>
      </c>
      <c r="J12" s="122" t="s">
        <v>203</v>
      </c>
      <c r="K12" s="174" t="s">
        <v>218</v>
      </c>
    </row>
    <row r="13" spans="1:11" ht="107.25" customHeight="1">
      <c r="A13" s="122" t="s">
        <v>219</v>
      </c>
      <c r="B13" s="122" t="s">
        <v>220</v>
      </c>
      <c r="C13" s="119" t="s">
        <v>105</v>
      </c>
      <c r="D13" s="118" t="s">
        <v>217</v>
      </c>
      <c r="E13" s="123">
        <f>2400000/1000</f>
        <v>2400</v>
      </c>
      <c r="F13" s="123">
        <f t="shared" ref="F13:G13" si="5">2400000/1000</f>
        <v>2400</v>
      </c>
      <c r="G13" s="123">
        <f t="shared" si="5"/>
        <v>2400</v>
      </c>
      <c r="H13" s="126" t="s">
        <v>8</v>
      </c>
      <c r="I13" s="119" t="s">
        <v>108</v>
      </c>
      <c r="J13" s="122" t="s">
        <v>113</v>
      </c>
      <c r="K13" s="176"/>
    </row>
    <row r="14" spans="1:11" ht="180">
      <c r="A14" s="122" t="s">
        <v>221</v>
      </c>
      <c r="B14" s="122" t="s">
        <v>222</v>
      </c>
      <c r="C14" s="119" t="s">
        <v>105</v>
      </c>
      <c r="D14" s="118" t="s">
        <v>223</v>
      </c>
      <c r="E14" s="16">
        <f>1250000/1000</f>
        <v>1250</v>
      </c>
      <c r="F14" s="16">
        <f t="shared" ref="F14:G14" si="6">1250000/1000</f>
        <v>1250</v>
      </c>
      <c r="G14" s="16">
        <f t="shared" si="6"/>
        <v>1250</v>
      </c>
      <c r="H14" s="127" t="s">
        <v>8</v>
      </c>
      <c r="I14" s="119" t="s">
        <v>108</v>
      </c>
      <c r="J14" s="122" t="s">
        <v>203</v>
      </c>
      <c r="K14" s="83" t="s">
        <v>224</v>
      </c>
    </row>
    <row r="15" spans="1:11">
      <c r="D15" s="124" t="s">
        <v>36</v>
      </c>
      <c r="E15" s="44">
        <f>SUM(E6:E14)</f>
        <v>20580</v>
      </c>
      <c r="F15" s="44">
        <f t="shared" ref="F15:G15" si="7">SUM(F6:F14)</f>
        <v>19340</v>
      </c>
      <c r="G15" s="44">
        <f t="shared" si="7"/>
        <v>19340</v>
      </c>
    </row>
  </sheetData>
  <mergeCells count="12">
    <mergeCell ref="K12:K13"/>
    <mergeCell ref="H4:H5"/>
    <mergeCell ref="I4:I5"/>
    <mergeCell ref="J4:J5"/>
    <mergeCell ref="K4:K5"/>
    <mergeCell ref="A6:A11"/>
    <mergeCell ref="J6:J11"/>
    <mergeCell ref="A4:A5"/>
    <mergeCell ref="B4:B5"/>
    <mergeCell ref="C4:C5"/>
    <mergeCell ref="D4:D5"/>
    <mergeCell ref="E4:G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view="pageBreakPreview" zoomScale="115" zoomScaleNormal="80" zoomScaleSheetLayoutView="115" workbookViewId="0">
      <selection activeCell="N6" sqref="N6"/>
    </sheetView>
  </sheetViews>
  <sheetFormatPr defaultColWidth="8.7109375" defaultRowHeight="15"/>
  <cols>
    <col min="1" max="1" width="22" customWidth="1"/>
    <col min="2" max="2" width="57.140625" customWidth="1"/>
    <col min="3" max="3" width="19" customWidth="1"/>
    <col min="4" max="4" width="23" customWidth="1"/>
    <col min="5" max="5" width="12.7109375" style="1" hidden="1" customWidth="1"/>
    <col min="6" max="6" width="12.7109375" style="1" customWidth="1"/>
    <col min="7" max="7" width="10.85546875" style="1" hidden="1" customWidth="1"/>
    <col min="8" max="8" width="10.85546875" style="1" customWidth="1"/>
    <col min="9" max="9" width="10.42578125" style="1" hidden="1" customWidth="1"/>
    <col min="10" max="10" width="11" style="1" bestFit="1" customWidth="1"/>
    <col min="11" max="11" width="26.28515625" customWidth="1"/>
    <col min="12" max="12" width="19.7109375" customWidth="1"/>
    <col min="13" max="13" width="33" customWidth="1"/>
    <col min="14" max="14" width="33.28515625" customWidth="1"/>
  </cols>
  <sheetData>
    <row r="1" spans="1:20">
      <c r="A1" s="17" t="s">
        <v>12</v>
      </c>
      <c r="E1" s="4"/>
      <c r="F1" s="4"/>
    </row>
    <row r="2" spans="1:20" ht="30.75" customHeight="1">
      <c r="A2" s="139" t="s">
        <v>0</v>
      </c>
      <c r="B2" s="139" t="s">
        <v>1</v>
      </c>
      <c r="C2" s="139" t="s">
        <v>2</v>
      </c>
      <c r="D2" s="139" t="s">
        <v>3</v>
      </c>
      <c r="E2" s="140" t="s">
        <v>35</v>
      </c>
      <c r="F2" s="141"/>
      <c r="G2" s="141"/>
      <c r="H2" s="141"/>
      <c r="I2" s="141"/>
      <c r="J2" s="142"/>
      <c r="K2" s="139" t="s">
        <v>4</v>
      </c>
      <c r="L2" s="137" t="s">
        <v>6</v>
      </c>
      <c r="M2" s="137" t="s">
        <v>7</v>
      </c>
      <c r="N2" s="137" t="s">
        <v>5</v>
      </c>
      <c r="T2" s="12"/>
    </row>
    <row r="3" spans="1:20">
      <c r="A3" s="139"/>
      <c r="B3" s="139"/>
      <c r="C3" s="139"/>
      <c r="D3" s="139"/>
      <c r="E3" s="6">
        <v>2018</v>
      </c>
      <c r="F3" s="77">
        <v>2018</v>
      </c>
      <c r="G3" s="77">
        <v>2019</v>
      </c>
      <c r="H3" s="77">
        <v>2019</v>
      </c>
      <c r="I3" s="77">
        <v>2020</v>
      </c>
      <c r="J3" s="77">
        <v>2020</v>
      </c>
      <c r="K3" s="139"/>
      <c r="L3" s="138"/>
      <c r="M3" s="138"/>
      <c r="N3" s="138"/>
    </row>
    <row r="4" spans="1:20" s="3" customFormat="1" ht="56.25">
      <c r="A4" s="7" t="s">
        <v>13</v>
      </c>
      <c r="B4" s="10" t="s">
        <v>193</v>
      </c>
      <c r="C4" s="7" t="s">
        <v>12</v>
      </c>
      <c r="D4" s="7" t="s">
        <v>14</v>
      </c>
      <c r="E4" s="5">
        <v>8016322.0153846154</v>
      </c>
      <c r="F4" s="16">
        <v>8907.0244615384618</v>
      </c>
      <c r="G4" s="29">
        <v>12865702</v>
      </c>
      <c r="H4" s="16">
        <v>12865.701999999999</v>
      </c>
      <c r="I4" s="29">
        <v>14350206.076923076</v>
      </c>
      <c r="J4" s="16">
        <v>14350.206076923076</v>
      </c>
      <c r="K4" s="9" t="s">
        <v>8</v>
      </c>
      <c r="L4" s="7" t="s">
        <v>171</v>
      </c>
      <c r="M4" s="47" t="s">
        <v>227</v>
      </c>
      <c r="N4" s="48"/>
    </row>
    <row r="5" spans="1:20" s="3" customFormat="1" ht="78.75">
      <c r="A5" s="7" t="s">
        <v>15</v>
      </c>
      <c r="B5" s="10" t="s">
        <v>194</v>
      </c>
      <c r="C5" s="7" t="s">
        <v>12</v>
      </c>
      <c r="D5" s="7" t="s">
        <v>14</v>
      </c>
      <c r="E5" s="5">
        <v>37568401.336956523</v>
      </c>
      <c r="F5" s="16">
        <v>41742.668152173916</v>
      </c>
      <c r="G5" s="29">
        <v>40815053.304347828</v>
      </c>
      <c r="H5" s="16">
        <v>40815.053304347828</v>
      </c>
      <c r="I5" s="29">
        <v>38959823.608695649</v>
      </c>
      <c r="J5" s="16">
        <v>38959.823608695646</v>
      </c>
      <c r="K5" s="9" t="s">
        <v>8</v>
      </c>
      <c r="L5" s="7" t="s">
        <v>11</v>
      </c>
      <c r="M5" s="47" t="s">
        <v>10</v>
      </c>
      <c r="N5" s="48"/>
    </row>
    <row r="6" spans="1:20" s="3" customFormat="1" ht="90">
      <c r="A6" s="7" t="s">
        <v>16</v>
      </c>
      <c r="B6" s="10" t="s">
        <v>195</v>
      </c>
      <c r="C6" s="7" t="s">
        <v>12</v>
      </c>
      <c r="D6" s="7" t="s">
        <v>17</v>
      </c>
      <c r="E6" s="5">
        <v>85000000</v>
      </c>
      <c r="F6" s="16">
        <v>85000</v>
      </c>
      <c r="G6" s="29">
        <v>85000000</v>
      </c>
      <c r="H6" s="16">
        <v>85000</v>
      </c>
      <c r="I6" s="29">
        <v>85000000</v>
      </c>
      <c r="J6" s="16">
        <v>85000</v>
      </c>
      <c r="K6" s="9" t="s">
        <v>88</v>
      </c>
      <c r="L6" s="7" t="s">
        <v>11</v>
      </c>
      <c r="M6" s="47" t="s">
        <v>10</v>
      </c>
      <c r="N6" s="49"/>
    </row>
    <row r="7" spans="1:20" s="3" customFormat="1" ht="78.75">
      <c r="A7" s="7" t="s">
        <v>26</v>
      </c>
      <c r="B7" s="10" t="s">
        <v>196</v>
      </c>
      <c r="C7" s="7" t="s">
        <v>12</v>
      </c>
      <c r="D7" s="7" t="s">
        <v>14</v>
      </c>
      <c r="E7" s="5">
        <v>7200000</v>
      </c>
      <c r="F7" s="16">
        <v>8000</v>
      </c>
      <c r="G7" s="29">
        <v>7000000</v>
      </c>
      <c r="H7" s="16">
        <v>7000</v>
      </c>
      <c r="I7" s="29">
        <v>7000000</v>
      </c>
      <c r="J7" s="16">
        <v>7000</v>
      </c>
      <c r="K7" s="9" t="s">
        <v>8</v>
      </c>
      <c r="L7" s="7" t="s">
        <v>11</v>
      </c>
      <c r="M7" s="47" t="s">
        <v>10</v>
      </c>
      <c r="N7" s="48"/>
    </row>
    <row r="8" spans="1:20" s="3" customFormat="1" ht="78.75">
      <c r="A8" s="7" t="s">
        <v>27</v>
      </c>
      <c r="B8" s="10" t="s">
        <v>197</v>
      </c>
      <c r="C8" s="7" t="s">
        <v>12</v>
      </c>
      <c r="D8" s="7" t="s">
        <v>14</v>
      </c>
      <c r="E8" s="5">
        <v>4500000</v>
      </c>
      <c r="F8" s="16">
        <v>5000</v>
      </c>
      <c r="G8" s="29"/>
      <c r="H8" s="16">
        <v>0</v>
      </c>
      <c r="I8" s="29"/>
      <c r="J8" s="16">
        <v>0</v>
      </c>
      <c r="K8" s="9" t="s">
        <v>8</v>
      </c>
      <c r="L8" s="7" t="s">
        <v>11</v>
      </c>
      <c r="M8" s="47" t="s">
        <v>10</v>
      </c>
      <c r="N8" s="48"/>
    </row>
    <row r="9" spans="1:20" s="3" customFormat="1" ht="78.75">
      <c r="A9" s="7" t="s">
        <v>31</v>
      </c>
      <c r="B9" s="10" t="s">
        <v>198</v>
      </c>
      <c r="C9" s="7" t="s">
        <v>12</v>
      </c>
      <c r="D9" s="7" t="s">
        <v>14</v>
      </c>
      <c r="E9" s="5">
        <v>810000</v>
      </c>
      <c r="F9" s="16">
        <v>900</v>
      </c>
      <c r="G9" s="29"/>
      <c r="H9" s="16">
        <v>0</v>
      </c>
      <c r="I9" s="29"/>
      <c r="J9" s="16">
        <v>0</v>
      </c>
      <c r="K9" s="9" t="s">
        <v>8</v>
      </c>
      <c r="L9" s="7" t="s">
        <v>11</v>
      </c>
      <c r="M9" s="47" t="s">
        <v>10</v>
      </c>
      <c r="N9" s="48"/>
    </row>
    <row r="10" spans="1:20" ht="78.75">
      <c r="A10" s="7" t="s">
        <v>19</v>
      </c>
      <c r="B10" s="115" t="s">
        <v>189</v>
      </c>
      <c r="C10" s="7" t="s">
        <v>12</v>
      </c>
      <c r="D10" s="7" t="s">
        <v>18</v>
      </c>
      <c r="E10" s="5">
        <v>200000</v>
      </c>
      <c r="F10" s="16">
        <f t="shared" ref="F10:F17" si="0">ROUNDDOWN(E10/1000,0)</f>
        <v>200</v>
      </c>
      <c r="G10" s="29">
        <v>200000</v>
      </c>
      <c r="H10" s="16">
        <f t="shared" ref="H10:H17" si="1">ROUNDDOWN(G10/1000,0)</f>
        <v>200</v>
      </c>
      <c r="I10" s="29">
        <v>100000</v>
      </c>
      <c r="J10" s="16">
        <f t="shared" ref="J10:J17" si="2">ROUNDDOWN(I10/1000,0)</f>
        <v>100</v>
      </c>
      <c r="K10" s="9" t="s">
        <v>8</v>
      </c>
      <c r="L10" s="7" t="s">
        <v>11</v>
      </c>
      <c r="M10" s="46" t="s">
        <v>10</v>
      </c>
      <c r="N10" s="50"/>
    </row>
    <row r="11" spans="1:20" ht="101.25">
      <c r="A11" s="7" t="s">
        <v>20</v>
      </c>
      <c r="B11" s="115" t="s">
        <v>191</v>
      </c>
      <c r="C11" s="7" t="s">
        <v>12</v>
      </c>
      <c r="D11" s="7" t="s">
        <v>18</v>
      </c>
      <c r="E11" s="5">
        <v>500000</v>
      </c>
      <c r="F11" s="16">
        <f t="shared" si="0"/>
        <v>500</v>
      </c>
      <c r="G11" s="29">
        <v>1050000</v>
      </c>
      <c r="H11" s="16">
        <f t="shared" si="1"/>
        <v>1050</v>
      </c>
      <c r="I11" s="29">
        <v>1150000</v>
      </c>
      <c r="J11" s="16">
        <f t="shared" si="2"/>
        <v>1150</v>
      </c>
      <c r="K11" s="9" t="s">
        <v>8</v>
      </c>
      <c r="L11" s="7" t="s">
        <v>11</v>
      </c>
      <c r="M11" s="46" t="s">
        <v>10</v>
      </c>
      <c r="N11" s="50"/>
    </row>
    <row r="12" spans="1:20" ht="78.75">
      <c r="A12" s="7" t="s">
        <v>21</v>
      </c>
      <c r="B12" s="115" t="s">
        <v>192</v>
      </c>
      <c r="C12" s="7" t="s">
        <v>12</v>
      </c>
      <c r="D12" s="7" t="s">
        <v>18</v>
      </c>
      <c r="E12" s="5">
        <v>6500000</v>
      </c>
      <c r="F12" s="16">
        <f t="shared" si="0"/>
        <v>6500</v>
      </c>
      <c r="G12" s="29">
        <v>6000000</v>
      </c>
      <c r="H12" s="16">
        <f t="shared" si="1"/>
        <v>6000</v>
      </c>
      <c r="I12" s="29">
        <v>4500000</v>
      </c>
      <c r="J12" s="16">
        <f t="shared" si="2"/>
        <v>4500</v>
      </c>
      <c r="K12" s="9" t="s">
        <v>8</v>
      </c>
      <c r="L12" s="7" t="s">
        <v>11</v>
      </c>
      <c r="M12" s="46" t="s">
        <v>10</v>
      </c>
      <c r="N12" s="50"/>
    </row>
    <row r="13" spans="1:20" s="1" customFormat="1" ht="78.75">
      <c r="A13" s="7" t="s">
        <v>28</v>
      </c>
      <c r="B13" s="115" t="s">
        <v>190</v>
      </c>
      <c r="C13" s="7" t="s">
        <v>12</v>
      </c>
      <c r="D13" s="7" t="s">
        <v>18</v>
      </c>
      <c r="E13" s="5">
        <v>300000</v>
      </c>
      <c r="F13" s="16">
        <f t="shared" si="0"/>
        <v>300</v>
      </c>
      <c r="G13" s="29">
        <v>500000</v>
      </c>
      <c r="H13" s="16">
        <f t="shared" si="1"/>
        <v>500</v>
      </c>
      <c r="I13" s="29">
        <v>700000</v>
      </c>
      <c r="J13" s="16">
        <f t="shared" si="2"/>
        <v>700</v>
      </c>
      <c r="K13" s="9" t="s">
        <v>8</v>
      </c>
      <c r="L13" s="7" t="s">
        <v>11</v>
      </c>
      <c r="M13" s="46" t="s">
        <v>10</v>
      </c>
      <c r="N13" s="50"/>
    </row>
    <row r="14" spans="1:20" s="1" customFormat="1" ht="78.75">
      <c r="A14" s="7" t="s">
        <v>29</v>
      </c>
      <c r="B14" s="115" t="s">
        <v>30</v>
      </c>
      <c r="C14" s="7" t="s">
        <v>12</v>
      </c>
      <c r="D14" s="7" t="s">
        <v>18</v>
      </c>
      <c r="E14" s="5">
        <v>1000000</v>
      </c>
      <c r="F14" s="16">
        <f t="shared" si="0"/>
        <v>1000</v>
      </c>
      <c r="G14" s="29"/>
      <c r="H14" s="16">
        <f t="shared" si="1"/>
        <v>0</v>
      </c>
      <c r="I14" s="29"/>
      <c r="J14" s="16">
        <f t="shared" si="2"/>
        <v>0</v>
      </c>
      <c r="K14" s="9" t="s">
        <v>8</v>
      </c>
      <c r="L14" s="7" t="s">
        <v>11</v>
      </c>
      <c r="M14" s="46" t="s">
        <v>10</v>
      </c>
      <c r="N14" s="50"/>
    </row>
    <row r="15" spans="1:20" s="1" customFormat="1" ht="101.25">
      <c r="A15" s="115" t="s">
        <v>230</v>
      </c>
      <c r="B15" s="115" t="s">
        <v>231</v>
      </c>
      <c r="C15" s="115" t="s">
        <v>12</v>
      </c>
      <c r="D15" s="115"/>
      <c r="E15" s="5"/>
      <c r="F15" s="16">
        <v>18675</v>
      </c>
      <c r="G15" s="29"/>
      <c r="H15" s="16">
        <v>2825</v>
      </c>
      <c r="I15" s="29"/>
      <c r="J15" s="16"/>
      <c r="K15" s="11" t="s">
        <v>25</v>
      </c>
      <c r="L15" s="115" t="s">
        <v>108</v>
      </c>
      <c r="M15" s="46" t="s">
        <v>232</v>
      </c>
      <c r="N15" s="50"/>
    </row>
    <row r="16" spans="1:20" ht="213.75">
      <c r="A16" s="7" t="s">
        <v>32</v>
      </c>
      <c r="B16" s="7" t="s">
        <v>33</v>
      </c>
      <c r="C16" s="7" t="s">
        <v>12</v>
      </c>
      <c r="D16" s="7" t="s">
        <v>22</v>
      </c>
      <c r="E16" s="5">
        <v>38000000</v>
      </c>
      <c r="F16" s="16">
        <f t="shared" si="0"/>
        <v>38000</v>
      </c>
      <c r="G16" s="29">
        <v>39950000</v>
      </c>
      <c r="H16" s="16">
        <f t="shared" si="1"/>
        <v>39950</v>
      </c>
      <c r="I16" s="29">
        <v>41935000</v>
      </c>
      <c r="J16" s="16">
        <f t="shared" si="2"/>
        <v>41935</v>
      </c>
      <c r="K16" s="11" t="s">
        <v>25</v>
      </c>
      <c r="L16" s="7" t="s">
        <v>11</v>
      </c>
      <c r="M16" s="46" t="s">
        <v>10</v>
      </c>
      <c r="N16" s="50"/>
    </row>
    <row r="17" spans="1:14" ht="78.75">
      <c r="A17" s="7" t="s">
        <v>23</v>
      </c>
      <c r="B17" s="7" t="s">
        <v>34</v>
      </c>
      <c r="C17" s="7" t="s">
        <v>12</v>
      </c>
      <c r="D17" s="7" t="s">
        <v>24</v>
      </c>
      <c r="E17" s="5">
        <v>20566655</v>
      </c>
      <c r="F17" s="16">
        <f t="shared" si="0"/>
        <v>20566</v>
      </c>
      <c r="G17" s="29">
        <v>5060000</v>
      </c>
      <c r="H17" s="16">
        <f t="shared" si="1"/>
        <v>5060</v>
      </c>
      <c r="I17" s="29"/>
      <c r="J17" s="16">
        <f t="shared" si="2"/>
        <v>0</v>
      </c>
      <c r="K17" s="11" t="s">
        <v>24</v>
      </c>
      <c r="L17" s="7" t="s">
        <v>11</v>
      </c>
      <c r="M17" s="46" t="s">
        <v>10</v>
      </c>
      <c r="N17" s="50"/>
    </row>
    <row r="18" spans="1:14" ht="15.75">
      <c r="B18" s="2"/>
      <c r="D18" s="13" t="s">
        <v>36</v>
      </c>
      <c r="E18" s="14"/>
      <c r="F18" s="15">
        <f>SUM(F4:F17)</f>
        <v>235290.6926137124</v>
      </c>
      <c r="G18" s="15">
        <f t="shared" ref="G18:I18" si="3">SUM(G4:G17)</f>
        <v>198440755.30434781</v>
      </c>
      <c r="H18" s="15">
        <f>SUM(H4:H17)</f>
        <v>201265.75530434784</v>
      </c>
      <c r="I18" s="15">
        <f t="shared" si="3"/>
        <v>193695029.68561873</v>
      </c>
      <c r="J18" s="15">
        <f>SUM(J4:J17)</f>
        <v>193695.02968561871</v>
      </c>
    </row>
    <row r="19" spans="1:14">
      <c r="B19" s="2"/>
    </row>
    <row r="20" spans="1:14">
      <c r="B20" s="2"/>
    </row>
    <row r="21" spans="1:14">
      <c r="B21" s="2"/>
    </row>
    <row r="22" spans="1:14">
      <c r="B22" s="2"/>
    </row>
    <row r="23" spans="1:14" ht="15.75">
      <c r="B23" s="2"/>
      <c r="F23" s="15"/>
      <c r="G23" s="15"/>
      <c r="H23" s="15"/>
      <c r="I23" s="15"/>
      <c r="J23" s="15"/>
    </row>
    <row r="24" spans="1:14">
      <c r="B24" s="2"/>
      <c r="F24" s="129"/>
      <c r="G24" s="129"/>
      <c r="H24" s="129"/>
      <c r="I24" s="129"/>
      <c r="J24" s="129"/>
    </row>
    <row r="25" spans="1:14">
      <c r="B25" s="2"/>
    </row>
    <row r="26" spans="1:14">
      <c r="B26" s="2"/>
    </row>
    <row r="27" spans="1:14">
      <c r="B27" s="2"/>
    </row>
    <row r="28" spans="1:14">
      <c r="B28" s="2"/>
    </row>
    <row r="29" spans="1:14">
      <c r="B29" s="2"/>
    </row>
    <row r="30" spans="1:14">
      <c r="B30" s="2"/>
    </row>
    <row r="31" spans="1:14">
      <c r="B31" s="2"/>
    </row>
    <row r="32" spans="1:14">
      <c r="B32" s="2"/>
    </row>
    <row r="33" spans="2:2">
      <c r="B33" s="2"/>
    </row>
    <row r="34" spans="2:2">
      <c r="B34" s="2"/>
    </row>
    <row r="35" spans="2:2">
      <c r="B35" s="2"/>
    </row>
    <row r="36" spans="2:2">
      <c r="B36" s="2"/>
    </row>
    <row r="37" spans="2:2">
      <c r="B37" s="2"/>
    </row>
    <row r="38" spans="2:2">
      <c r="B38" s="2"/>
    </row>
    <row r="39" spans="2:2">
      <c r="B39" s="2"/>
    </row>
    <row r="40" spans="2:2">
      <c r="B40" s="2"/>
    </row>
  </sheetData>
  <mergeCells count="9">
    <mergeCell ref="M2:M3"/>
    <mergeCell ref="N2:N3"/>
    <mergeCell ref="D2:D3"/>
    <mergeCell ref="E2:J2"/>
    <mergeCell ref="A2:A3"/>
    <mergeCell ref="B2:B3"/>
    <mergeCell ref="C2:C3"/>
    <mergeCell ref="K2:K3"/>
    <mergeCell ref="L2:L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topLeftCell="C1" zoomScale="115" zoomScaleNormal="100" zoomScaleSheetLayoutView="115" workbookViewId="0">
      <selection activeCell="C5" sqref="C5"/>
    </sheetView>
  </sheetViews>
  <sheetFormatPr defaultColWidth="8.7109375" defaultRowHeight="15.75"/>
  <cols>
    <col min="1" max="1" width="24.85546875" style="20" customWidth="1"/>
    <col min="2" max="2" width="55.7109375" style="20" customWidth="1"/>
    <col min="3" max="3" width="19.42578125" style="20" customWidth="1"/>
    <col min="4" max="4" width="25.42578125" style="20" customWidth="1"/>
    <col min="5" max="5" width="13.5703125" style="20" customWidth="1"/>
    <col min="6" max="6" width="12.28515625" style="20" customWidth="1"/>
    <col min="7" max="7" width="12.85546875" style="20" customWidth="1"/>
    <col min="8" max="8" width="21" style="20" customWidth="1"/>
    <col min="9" max="9" width="25" style="20" customWidth="1"/>
    <col min="10" max="10" width="51.140625" style="20" customWidth="1"/>
    <col min="11" max="11" width="14" style="20" customWidth="1"/>
    <col min="12" max="16384" width="8.7109375" style="20"/>
  </cols>
  <sheetData>
    <row r="1" spans="1:11">
      <c r="A1" s="22" t="s">
        <v>38</v>
      </c>
    </row>
    <row r="3" spans="1:11" ht="20.25" customHeight="1">
      <c r="A3" s="139" t="s">
        <v>0</v>
      </c>
      <c r="B3" s="139" t="s">
        <v>1</v>
      </c>
      <c r="C3" s="139" t="s">
        <v>2</v>
      </c>
      <c r="D3" s="139" t="s">
        <v>3</v>
      </c>
      <c r="E3" s="143" t="s">
        <v>49</v>
      </c>
      <c r="F3" s="144"/>
      <c r="G3" s="145"/>
      <c r="H3" s="139" t="s">
        <v>4</v>
      </c>
      <c r="I3" s="137" t="s">
        <v>6</v>
      </c>
      <c r="J3" s="137" t="s">
        <v>7</v>
      </c>
      <c r="K3" s="137" t="s">
        <v>5</v>
      </c>
    </row>
    <row r="4" spans="1:11">
      <c r="A4" s="137"/>
      <c r="B4" s="137"/>
      <c r="C4" s="137"/>
      <c r="D4" s="137"/>
      <c r="E4" s="19">
        <v>2018</v>
      </c>
      <c r="F4" s="19">
        <v>2019</v>
      </c>
      <c r="G4" s="19">
        <v>2020</v>
      </c>
      <c r="H4" s="137"/>
      <c r="I4" s="146"/>
      <c r="J4" s="146"/>
      <c r="K4" s="138"/>
    </row>
    <row r="5" spans="1:11" ht="105" customHeight="1">
      <c r="A5" s="23" t="s">
        <v>37</v>
      </c>
      <c r="B5" s="23" t="s">
        <v>47</v>
      </c>
      <c r="C5" s="23" t="s">
        <v>38</v>
      </c>
      <c r="D5" s="23" t="s">
        <v>46</v>
      </c>
      <c r="E5" s="16">
        <f>26000000/1000</f>
        <v>26000</v>
      </c>
      <c r="F5" s="16">
        <f>26000000/1000</f>
        <v>26000</v>
      </c>
      <c r="G5" s="16">
        <f>26000000/1000</f>
        <v>26000</v>
      </c>
      <c r="H5" s="24" t="s">
        <v>8</v>
      </c>
      <c r="I5" s="23" t="s">
        <v>39</v>
      </c>
      <c r="J5" s="23" t="s">
        <v>40</v>
      </c>
    </row>
    <row r="6" spans="1:11" ht="56.25">
      <c r="A6" s="23" t="s">
        <v>41</v>
      </c>
      <c r="B6" s="23" t="s">
        <v>48</v>
      </c>
      <c r="C6" s="23" t="s">
        <v>38</v>
      </c>
      <c r="D6" s="23" t="s">
        <v>46</v>
      </c>
      <c r="E6" s="16">
        <f>50000/1000</f>
        <v>50</v>
      </c>
      <c r="F6" s="16">
        <f t="shared" ref="F6:G6" si="0">50000/1000</f>
        <v>50</v>
      </c>
      <c r="G6" s="16">
        <f t="shared" si="0"/>
        <v>50</v>
      </c>
      <c r="H6" s="24" t="s">
        <v>8</v>
      </c>
      <c r="I6" s="23" t="s">
        <v>39</v>
      </c>
      <c r="J6" s="23" t="s">
        <v>40</v>
      </c>
    </row>
    <row r="7" spans="1:11" s="21" customFormat="1" ht="91.5" customHeight="1">
      <c r="A7" s="23" t="s">
        <v>42</v>
      </c>
      <c r="B7" s="23" t="s">
        <v>43</v>
      </c>
      <c r="C7" s="23" t="s">
        <v>38</v>
      </c>
      <c r="D7" s="23" t="s">
        <v>46</v>
      </c>
      <c r="E7" s="28">
        <f>2090000/1000</f>
        <v>2090</v>
      </c>
      <c r="F7" s="28">
        <f>2090000/1000</f>
        <v>2090</v>
      </c>
      <c r="G7" s="28">
        <f>2090000/1000</f>
        <v>2090</v>
      </c>
      <c r="H7" s="24" t="s">
        <v>8</v>
      </c>
      <c r="I7" s="23" t="s">
        <v>11</v>
      </c>
      <c r="J7" s="23" t="s">
        <v>10</v>
      </c>
    </row>
    <row r="8" spans="1:11" s="21" customFormat="1" ht="94.5" customHeight="1">
      <c r="A8" s="23" t="s">
        <v>44</v>
      </c>
      <c r="B8" s="23" t="s">
        <v>50</v>
      </c>
      <c r="C8" s="23" t="s">
        <v>38</v>
      </c>
      <c r="D8" s="23" t="s">
        <v>46</v>
      </c>
      <c r="E8" s="28">
        <f>700000/1000</f>
        <v>700</v>
      </c>
      <c r="F8" s="28">
        <f>700000/1000</f>
        <v>700</v>
      </c>
      <c r="G8" s="28">
        <f>700000/1000</f>
        <v>700</v>
      </c>
      <c r="H8" s="24" t="s">
        <v>8</v>
      </c>
      <c r="I8" s="23" t="s">
        <v>11</v>
      </c>
      <c r="J8" s="23" t="s">
        <v>10</v>
      </c>
    </row>
    <row r="9" spans="1:11">
      <c r="A9" s="25"/>
      <c r="B9" s="26"/>
      <c r="C9" s="25"/>
      <c r="D9" s="30" t="s">
        <v>36</v>
      </c>
      <c r="E9" s="31">
        <f>SUM(E5,E6,E7,E8)</f>
        <v>28840</v>
      </c>
      <c r="F9" s="31">
        <f>SUM(F5,F6,F7,F8)</f>
        <v>28840</v>
      </c>
      <c r="G9" s="31">
        <f>SUM(G5,G6,G7,G8)</f>
        <v>28840</v>
      </c>
      <c r="H9" s="27"/>
      <c r="I9" s="25"/>
      <c r="J9" s="25"/>
    </row>
    <row r="10" spans="1:11">
      <c r="E10" s="33"/>
    </row>
    <row r="13" spans="1:11">
      <c r="B13" s="32"/>
      <c r="D13" s="20" t="s">
        <v>45</v>
      </c>
      <c r="E13" s="31"/>
      <c r="F13" s="31"/>
      <c r="G13" s="31"/>
    </row>
  </sheetData>
  <mergeCells count="9">
    <mergeCell ref="K3:K4"/>
    <mergeCell ref="A3:A4"/>
    <mergeCell ref="B3:B4"/>
    <mergeCell ref="C3:C4"/>
    <mergeCell ref="D3:D4"/>
    <mergeCell ref="E3:G3"/>
    <mergeCell ref="H3:H4"/>
    <mergeCell ref="I3:I4"/>
    <mergeCell ref="J3:J4"/>
  </mergeCells>
  <pageMargins left="0.25" right="0.25" top="0.75" bottom="0.75" header="0.3" footer="0.3"/>
  <pageSetup scale="41" orientation="landscape"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view="pageBreakPreview" zoomScaleNormal="85" zoomScaleSheetLayoutView="100" workbookViewId="0">
      <selection activeCell="H16" sqref="H16"/>
    </sheetView>
  </sheetViews>
  <sheetFormatPr defaultColWidth="8.7109375" defaultRowHeight="15"/>
  <cols>
    <col min="1" max="1" width="23.7109375" style="1" customWidth="1"/>
    <col min="2" max="2" width="13" style="1" customWidth="1"/>
    <col min="3" max="3" width="31.42578125" style="1" customWidth="1"/>
    <col min="4" max="4" width="16.85546875" style="1" customWidth="1"/>
    <col min="5" max="5" width="13.7109375" style="1" customWidth="1"/>
    <col min="6" max="6" width="12" style="1" customWidth="1"/>
    <col min="7" max="7" width="10.85546875" style="1" customWidth="1"/>
    <col min="8" max="8" width="10.42578125" style="1" customWidth="1"/>
    <col min="9" max="9" width="18.42578125" style="1" customWidth="1"/>
    <col min="10" max="10" width="16.5703125" style="1" customWidth="1"/>
    <col min="11" max="11" width="30.140625" style="1" customWidth="1"/>
    <col min="12" max="12" width="13.7109375" style="1" customWidth="1"/>
    <col min="13" max="16384" width="8.7109375" style="1"/>
  </cols>
  <sheetData>
    <row r="1" spans="1:12">
      <c r="A1" s="35" t="s">
        <v>102</v>
      </c>
    </row>
    <row r="3" spans="1:12" ht="29.25" customHeight="1">
      <c r="A3" s="139" t="s">
        <v>0</v>
      </c>
      <c r="B3" s="137" t="s">
        <v>9</v>
      </c>
      <c r="C3" s="139" t="s">
        <v>1</v>
      </c>
      <c r="D3" s="139" t="s">
        <v>2</v>
      </c>
      <c r="E3" s="139" t="s">
        <v>3</v>
      </c>
      <c r="F3" s="143" t="s">
        <v>35</v>
      </c>
      <c r="G3" s="144"/>
      <c r="H3" s="145"/>
      <c r="I3" s="139" t="s">
        <v>4</v>
      </c>
      <c r="J3" s="137" t="s">
        <v>6</v>
      </c>
      <c r="K3" s="139" t="s">
        <v>7</v>
      </c>
      <c r="L3" s="147"/>
    </row>
    <row r="4" spans="1:12" ht="24" customHeight="1">
      <c r="A4" s="139"/>
      <c r="B4" s="138"/>
      <c r="C4" s="139"/>
      <c r="D4" s="139"/>
      <c r="E4" s="139"/>
      <c r="F4" s="18">
        <v>2018</v>
      </c>
      <c r="G4" s="18">
        <v>2019</v>
      </c>
      <c r="H4" s="18">
        <v>2020</v>
      </c>
      <c r="I4" s="139"/>
      <c r="J4" s="138"/>
      <c r="K4" s="139"/>
      <c r="L4" s="147"/>
    </row>
    <row r="5" spans="1:12" ht="122.25" customHeight="1">
      <c r="A5" s="7" t="s">
        <v>51</v>
      </c>
      <c r="B5" s="8" t="s">
        <v>52</v>
      </c>
      <c r="C5" s="7" t="s">
        <v>61</v>
      </c>
      <c r="D5" s="7" t="s">
        <v>102</v>
      </c>
      <c r="E5" s="34"/>
      <c r="F5" s="16">
        <f>150000/1000</f>
        <v>150</v>
      </c>
      <c r="G5" s="16">
        <f>220000/1000</f>
        <v>220</v>
      </c>
      <c r="H5" s="16">
        <f>220000/1000</f>
        <v>220</v>
      </c>
      <c r="I5" s="9" t="s">
        <v>8</v>
      </c>
      <c r="J5" s="7" t="s">
        <v>62</v>
      </c>
      <c r="K5" s="7" t="s">
        <v>63</v>
      </c>
    </row>
    <row r="6" spans="1:12" ht="120.75" customHeight="1">
      <c r="A6" s="7" t="s">
        <v>53</v>
      </c>
      <c r="B6" s="8" t="s">
        <v>52</v>
      </c>
      <c r="C6" s="7" t="s">
        <v>54</v>
      </c>
      <c r="D6" s="96" t="s">
        <v>102</v>
      </c>
      <c r="E6" s="34"/>
      <c r="F6" s="16">
        <f>20000000/1000</f>
        <v>20000</v>
      </c>
      <c r="G6" s="16">
        <f>10000000/1000</f>
        <v>10000</v>
      </c>
      <c r="H6" s="16">
        <f>15000000/1000</f>
        <v>15000</v>
      </c>
      <c r="I6" s="9" t="s">
        <v>8</v>
      </c>
      <c r="J6" s="7" t="s">
        <v>62</v>
      </c>
      <c r="K6" s="7" t="s">
        <v>64</v>
      </c>
    </row>
    <row r="7" spans="1:12" ht="90">
      <c r="A7" s="7" t="s">
        <v>55</v>
      </c>
      <c r="B7" s="8" t="s">
        <v>56</v>
      </c>
      <c r="C7" s="7" t="s">
        <v>57</v>
      </c>
      <c r="D7" s="96" t="s">
        <v>102</v>
      </c>
      <c r="E7" s="34"/>
      <c r="F7" s="16">
        <f>300000/1000</f>
        <v>300</v>
      </c>
      <c r="G7" s="16">
        <f>350000/1000</f>
        <v>350</v>
      </c>
      <c r="H7" s="16">
        <f>400000/1000</f>
        <v>400</v>
      </c>
      <c r="I7" s="9" t="s">
        <v>8</v>
      </c>
      <c r="J7" s="7" t="s">
        <v>62</v>
      </c>
      <c r="K7" s="7" t="s">
        <v>63</v>
      </c>
    </row>
    <row r="8" spans="1:12" ht="135">
      <c r="A8" s="7" t="s">
        <v>58</v>
      </c>
      <c r="B8" s="8" t="s">
        <v>59</v>
      </c>
      <c r="C8" s="7" t="s">
        <v>60</v>
      </c>
      <c r="D8" s="96" t="s">
        <v>102</v>
      </c>
      <c r="E8" s="34"/>
      <c r="F8" s="16">
        <f>500000/1000</f>
        <v>500</v>
      </c>
      <c r="G8" s="16">
        <f>600000/1000</f>
        <v>600</v>
      </c>
      <c r="H8" s="16">
        <f>700000/1000</f>
        <v>700</v>
      </c>
      <c r="I8" s="9" t="s">
        <v>8</v>
      </c>
      <c r="J8" s="7" t="s">
        <v>62</v>
      </c>
      <c r="K8" s="7" t="s">
        <v>63</v>
      </c>
    </row>
    <row r="9" spans="1:12">
      <c r="E9" s="36" t="s">
        <v>36</v>
      </c>
      <c r="F9" s="37">
        <f>SUM(F5:F8)</f>
        <v>20950</v>
      </c>
      <c r="G9" s="37">
        <f>SUM(G5:G8)</f>
        <v>11170</v>
      </c>
      <c r="H9" s="37">
        <f>SUM(H5:H8)</f>
        <v>16320</v>
      </c>
    </row>
  </sheetData>
  <mergeCells count="10">
    <mergeCell ref="F3:H3"/>
    <mergeCell ref="I3:I4"/>
    <mergeCell ref="J3:J4"/>
    <mergeCell ref="K3:K4"/>
    <mergeCell ref="L3:L4"/>
    <mergeCell ref="E3:E4"/>
    <mergeCell ref="A3:A4"/>
    <mergeCell ref="B3:B4"/>
    <mergeCell ref="C3:C4"/>
    <mergeCell ref="D3:D4"/>
  </mergeCells>
  <pageMargins left="0.7" right="0.7" top="0.75" bottom="0.75" header="0.3" footer="0.3"/>
  <pageSetup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
  <sheetViews>
    <sheetView view="pageBreakPreview" topLeftCell="B1" zoomScale="115" zoomScaleNormal="100" zoomScaleSheetLayoutView="115" workbookViewId="0">
      <selection activeCell="C6" sqref="C6"/>
    </sheetView>
  </sheetViews>
  <sheetFormatPr defaultColWidth="8.7109375" defaultRowHeight="15"/>
  <cols>
    <col min="1" max="1" width="27" style="1" customWidth="1"/>
    <col min="2" max="2" width="32.140625" style="1" customWidth="1"/>
    <col min="3" max="3" width="24.140625" style="1" customWidth="1"/>
    <col min="4" max="4" width="15.42578125" style="1" customWidth="1"/>
    <col min="5" max="5" width="16.140625" style="1" customWidth="1"/>
    <col min="6" max="6" width="14.85546875" style="1" customWidth="1"/>
    <col min="7" max="7" width="14.28515625" style="1" customWidth="1"/>
    <col min="8" max="8" width="21.140625" style="1" customWidth="1"/>
    <col min="9" max="9" width="18.7109375" style="1" customWidth="1"/>
    <col min="10" max="10" width="36.140625" style="1" customWidth="1"/>
    <col min="11" max="11" width="25.140625" style="1" customWidth="1"/>
    <col min="12" max="16384" width="8.7109375" style="1"/>
  </cols>
  <sheetData>
    <row r="1" spans="1:11">
      <c r="A1" s="17" t="s">
        <v>66</v>
      </c>
    </row>
    <row r="3" spans="1:11" ht="14.65" customHeight="1">
      <c r="A3" s="139" t="s">
        <v>0</v>
      </c>
      <c r="B3" s="139" t="s">
        <v>1</v>
      </c>
      <c r="C3" s="139" t="s">
        <v>2</v>
      </c>
      <c r="D3" s="139" t="s">
        <v>3</v>
      </c>
      <c r="E3" s="143" t="s">
        <v>49</v>
      </c>
      <c r="F3" s="144"/>
      <c r="G3" s="145"/>
      <c r="H3" s="139" t="s">
        <v>4</v>
      </c>
      <c r="I3" s="137" t="s">
        <v>6</v>
      </c>
      <c r="J3" s="137" t="s">
        <v>7</v>
      </c>
      <c r="K3" s="137" t="s">
        <v>5</v>
      </c>
    </row>
    <row r="4" spans="1:11">
      <c r="A4" s="139"/>
      <c r="B4" s="139"/>
      <c r="C4" s="139"/>
      <c r="D4" s="139"/>
      <c r="E4" s="18">
        <v>2018</v>
      </c>
      <c r="F4" s="18">
        <v>2019</v>
      </c>
      <c r="G4" s="18">
        <v>2020</v>
      </c>
      <c r="H4" s="139"/>
      <c r="I4" s="138"/>
      <c r="J4" s="138"/>
      <c r="K4" s="138"/>
    </row>
    <row r="5" spans="1:11" ht="112.5">
      <c r="A5" s="38" t="s">
        <v>65</v>
      </c>
      <c r="B5" s="39" t="s">
        <v>68</v>
      </c>
      <c r="C5" s="7" t="s">
        <v>66</v>
      </c>
      <c r="D5" s="42"/>
      <c r="E5" s="16">
        <f>6900000/1000</f>
        <v>6900</v>
      </c>
      <c r="F5" s="16">
        <f t="shared" ref="F5:G5" si="0">6900000/1000</f>
        <v>6900</v>
      </c>
      <c r="G5" s="16">
        <f t="shared" si="0"/>
        <v>6900</v>
      </c>
      <c r="H5" s="9" t="s">
        <v>8</v>
      </c>
      <c r="I5" s="7" t="s">
        <v>62</v>
      </c>
      <c r="J5" s="38" t="s">
        <v>69</v>
      </c>
      <c r="K5" s="42"/>
    </row>
    <row r="6" spans="1:11" ht="114" customHeight="1">
      <c r="A6" s="7" t="s">
        <v>67</v>
      </c>
      <c r="B6" s="7" t="s">
        <v>225</v>
      </c>
      <c r="C6" s="7" t="s">
        <v>66</v>
      </c>
      <c r="D6" s="42"/>
      <c r="E6" s="43">
        <f>1170000/1000</f>
        <v>1170</v>
      </c>
      <c r="F6" s="43">
        <f t="shared" ref="F6:G6" si="1">1170000/1000</f>
        <v>1170</v>
      </c>
      <c r="G6" s="43">
        <f t="shared" si="1"/>
        <v>1170</v>
      </c>
      <c r="H6" s="9" t="s">
        <v>8</v>
      </c>
      <c r="I6" s="7" t="s">
        <v>62</v>
      </c>
      <c r="J6" s="38" t="s">
        <v>69</v>
      </c>
      <c r="K6" s="40"/>
    </row>
    <row r="7" spans="1:11">
      <c r="D7" s="36" t="s">
        <v>36</v>
      </c>
      <c r="E7" s="44">
        <f>SUM(E5:E6)</f>
        <v>8070</v>
      </c>
      <c r="F7" s="44">
        <f t="shared" ref="F7:G7" si="2">SUM(F5:F6)</f>
        <v>8070</v>
      </c>
      <c r="G7" s="44">
        <f t="shared" si="2"/>
        <v>8070</v>
      </c>
    </row>
  </sheetData>
  <mergeCells count="9">
    <mergeCell ref="I3:I4"/>
    <mergeCell ref="J3:J4"/>
    <mergeCell ref="K3:K4"/>
    <mergeCell ref="D3:D4"/>
    <mergeCell ref="A3:A4"/>
    <mergeCell ref="B3:B4"/>
    <mergeCell ref="C3:C4"/>
    <mergeCell ref="E3:G3"/>
    <mergeCell ref="H3:H4"/>
  </mergeCells>
  <pageMargins left="0.25" right="0.25"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
  <sheetViews>
    <sheetView view="pageBreakPreview" zoomScaleNormal="100" zoomScaleSheetLayoutView="100" workbookViewId="0">
      <selection activeCell="B5" sqref="B5"/>
    </sheetView>
  </sheetViews>
  <sheetFormatPr defaultColWidth="8.7109375" defaultRowHeight="15"/>
  <cols>
    <col min="1" max="1" width="27.7109375" style="1" customWidth="1"/>
    <col min="2" max="2" width="21.42578125" style="1" customWidth="1"/>
    <col min="3" max="3" width="20.140625" style="1" customWidth="1"/>
    <col min="4" max="4" width="16.140625" style="1" customWidth="1"/>
    <col min="5" max="7" width="8.7109375" style="1" bestFit="1" customWidth="1"/>
    <col min="8" max="8" width="16.28515625" style="1" customWidth="1"/>
    <col min="9" max="9" width="17.85546875" style="1" customWidth="1"/>
    <col min="10" max="10" width="31.7109375" style="1" customWidth="1"/>
    <col min="11" max="11" width="15.7109375" style="1" customWidth="1"/>
    <col min="12" max="16384" width="8.7109375" style="1"/>
  </cols>
  <sheetData>
    <row r="1" spans="1:11">
      <c r="A1" s="17" t="s">
        <v>72</v>
      </c>
    </row>
    <row r="3" spans="1:11" s="52" customFormat="1" ht="31.5" customHeight="1">
      <c r="A3" s="139" t="s">
        <v>0</v>
      </c>
      <c r="B3" s="139" t="s">
        <v>1</v>
      </c>
      <c r="C3" s="139" t="s">
        <v>2</v>
      </c>
      <c r="D3" s="139" t="s">
        <v>3</v>
      </c>
      <c r="E3" s="148" t="s">
        <v>49</v>
      </c>
      <c r="F3" s="148"/>
      <c r="G3" s="148"/>
      <c r="H3" s="139" t="s">
        <v>4</v>
      </c>
      <c r="I3" s="139" t="s">
        <v>6</v>
      </c>
      <c r="J3" s="139" t="s">
        <v>7</v>
      </c>
      <c r="K3" s="139" t="s">
        <v>5</v>
      </c>
    </row>
    <row r="4" spans="1:11" s="52" customFormat="1" ht="27" customHeight="1">
      <c r="A4" s="139"/>
      <c r="B4" s="139"/>
      <c r="C4" s="139"/>
      <c r="D4" s="139"/>
      <c r="E4" s="45">
        <v>2018</v>
      </c>
      <c r="F4" s="45">
        <v>2019</v>
      </c>
      <c r="G4" s="45">
        <v>2020</v>
      </c>
      <c r="H4" s="139"/>
      <c r="I4" s="139"/>
      <c r="J4" s="139"/>
      <c r="K4" s="139"/>
    </row>
    <row r="5" spans="1:11" s="54" customFormat="1" ht="123.75">
      <c r="A5" s="38" t="s">
        <v>70</v>
      </c>
      <c r="B5" s="38" t="s">
        <v>71</v>
      </c>
      <c r="C5" s="55" t="s">
        <v>72</v>
      </c>
      <c r="D5" s="53"/>
      <c r="E5" s="16">
        <f>20500000/1000</f>
        <v>20500</v>
      </c>
      <c r="F5" s="16">
        <f t="shared" ref="F5:G5" si="0">20500000/1000</f>
        <v>20500</v>
      </c>
      <c r="G5" s="16">
        <f t="shared" si="0"/>
        <v>20500</v>
      </c>
      <c r="H5" s="55" t="s">
        <v>8</v>
      </c>
      <c r="I5" s="38" t="s">
        <v>62</v>
      </c>
      <c r="J5" s="38" t="s">
        <v>69</v>
      </c>
      <c r="K5" s="53"/>
    </row>
    <row r="6" spans="1:11" s="54" customFormat="1" ht="123.75">
      <c r="A6" s="38" t="s">
        <v>73</v>
      </c>
      <c r="B6" s="38" t="s">
        <v>74</v>
      </c>
      <c r="C6" s="55" t="s">
        <v>72</v>
      </c>
      <c r="D6" s="53"/>
      <c r="E6" s="16">
        <f>6650000/1000</f>
        <v>6650</v>
      </c>
      <c r="F6" s="16">
        <f t="shared" ref="F6:G6" si="1">6650000/1000</f>
        <v>6650</v>
      </c>
      <c r="G6" s="16">
        <f t="shared" si="1"/>
        <v>6650</v>
      </c>
      <c r="H6" s="55" t="s">
        <v>8</v>
      </c>
      <c r="I6" s="38" t="s">
        <v>62</v>
      </c>
      <c r="J6" s="38" t="s">
        <v>69</v>
      </c>
      <c r="K6" s="53"/>
    </row>
    <row r="7" spans="1:11">
      <c r="D7" s="36" t="s">
        <v>36</v>
      </c>
      <c r="E7" s="37">
        <f>SUM(E5:E6)</f>
        <v>27150</v>
      </c>
      <c r="F7" s="37">
        <f>SUM(F5:F6)</f>
        <v>27150</v>
      </c>
      <c r="G7" s="37">
        <f>SUM(G5:G6)</f>
        <v>27150</v>
      </c>
    </row>
  </sheetData>
  <mergeCells count="9">
    <mergeCell ref="I3:I4"/>
    <mergeCell ref="J3:J4"/>
    <mergeCell ref="K3:K4"/>
    <mergeCell ref="D3:D4"/>
    <mergeCell ref="A3:A4"/>
    <mergeCell ref="B3:B4"/>
    <mergeCell ref="C3:C4"/>
    <mergeCell ref="E3:G3"/>
    <mergeCell ref="H3:H4"/>
  </mergeCells>
  <pageMargins left="0.25" right="0.25" top="0.75" bottom="0.75" header="0.3" footer="0.3"/>
  <pageSetup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view="pageBreakPreview" zoomScale="98" zoomScaleNormal="100" zoomScaleSheetLayoutView="98" workbookViewId="0">
      <selection activeCell="E17" sqref="E17"/>
    </sheetView>
  </sheetViews>
  <sheetFormatPr defaultRowHeight="15"/>
  <cols>
    <col min="1" max="1" width="23.85546875" style="56" customWidth="1"/>
    <col min="2" max="2" width="31.28515625" style="56" customWidth="1"/>
    <col min="3" max="3" width="14.140625" style="56" customWidth="1"/>
    <col min="4" max="4" width="17" style="56" customWidth="1"/>
    <col min="5" max="5" width="14.5703125" style="56" customWidth="1"/>
    <col min="6" max="6" width="14.5703125" style="56" bestFit="1" customWidth="1"/>
    <col min="7" max="7" width="14.28515625" style="56" customWidth="1"/>
    <col min="8" max="8" width="21.28515625" style="56" customWidth="1"/>
    <col min="9" max="9" width="18" style="56" customWidth="1"/>
    <col min="10" max="10" width="25.5703125" style="56" customWidth="1"/>
    <col min="11" max="11" width="34.28515625" style="56" customWidth="1"/>
    <col min="12" max="16384" width="9.140625" style="56"/>
  </cols>
  <sheetData>
    <row r="1" spans="1:11">
      <c r="A1" s="59" t="s">
        <v>77</v>
      </c>
    </row>
    <row r="3" spans="1:11" ht="24.75" customHeight="1">
      <c r="A3" s="139" t="s">
        <v>0</v>
      </c>
      <c r="B3" s="139" t="s">
        <v>1</v>
      </c>
      <c r="C3" s="139" t="s">
        <v>2</v>
      </c>
      <c r="D3" s="139" t="s">
        <v>3</v>
      </c>
      <c r="E3" s="148" t="s">
        <v>49</v>
      </c>
      <c r="F3" s="148"/>
      <c r="G3" s="148"/>
      <c r="H3" s="139" t="s">
        <v>4</v>
      </c>
      <c r="I3" s="139" t="s">
        <v>6</v>
      </c>
      <c r="J3" s="139" t="s">
        <v>7</v>
      </c>
      <c r="K3" s="139" t="s">
        <v>5</v>
      </c>
    </row>
    <row r="4" spans="1:11" ht="22.5" customHeight="1">
      <c r="A4" s="139"/>
      <c r="B4" s="139"/>
      <c r="C4" s="139"/>
      <c r="D4" s="139"/>
      <c r="E4" s="51">
        <v>2018</v>
      </c>
      <c r="F4" s="51">
        <v>2019</v>
      </c>
      <c r="G4" s="51">
        <v>2020</v>
      </c>
      <c r="H4" s="139"/>
      <c r="I4" s="139"/>
      <c r="J4" s="139"/>
      <c r="K4" s="139"/>
    </row>
    <row r="5" spans="1:11" ht="78" customHeight="1">
      <c r="A5" s="152" t="s">
        <v>75</v>
      </c>
      <c r="B5" s="7" t="s">
        <v>76</v>
      </c>
      <c r="C5" s="152" t="s">
        <v>77</v>
      </c>
      <c r="D5" s="152" t="s">
        <v>78</v>
      </c>
      <c r="E5" s="60">
        <f>(9100000+646000)/1000</f>
        <v>9746</v>
      </c>
      <c r="F5" s="60">
        <f>(4555000+405000)/1000</f>
        <v>4960</v>
      </c>
      <c r="G5" s="60"/>
      <c r="H5" s="7" t="s">
        <v>91</v>
      </c>
      <c r="I5" s="149" t="s">
        <v>62</v>
      </c>
      <c r="J5" s="149" t="s">
        <v>69</v>
      </c>
      <c r="K5" s="150"/>
    </row>
    <row r="6" spans="1:11" ht="59.25" customHeight="1">
      <c r="A6" s="153"/>
      <c r="B6" s="7" t="s">
        <v>79</v>
      </c>
      <c r="C6" s="153"/>
      <c r="D6" s="153"/>
      <c r="E6" s="60">
        <f>793000/1000</f>
        <v>793</v>
      </c>
      <c r="F6" s="60">
        <f>791000/1000</f>
        <v>791</v>
      </c>
      <c r="G6" s="60"/>
      <c r="H6" s="7" t="s">
        <v>92</v>
      </c>
      <c r="I6" s="149"/>
      <c r="J6" s="149"/>
      <c r="K6" s="151"/>
    </row>
    <row r="7" spans="1:11" ht="195.75" customHeight="1">
      <c r="A7" s="7" t="s">
        <v>80</v>
      </c>
      <c r="B7" s="7" t="s">
        <v>81</v>
      </c>
      <c r="C7" s="7" t="s">
        <v>77</v>
      </c>
      <c r="D7" s="7" t="s">
        <v>82</v>
      </c>
      <c r="E7" s="60">
        <f>100000/1000</f>
        <v>100</v>
      </c>
      <c r="F7" s="60">
        <f>100000/1000</f>
        <v>100</v>
      </c>
      <c r="G7" s="60">
        <f>100000/1000</f>
        <v>100</v>
      </c>
      <c r="H7" s="7" t="s">
        <v>83</v>
      </c>
      <c r="I7" s="7" t="s">
        <v>89</v>
      </c>
      <c r="J7" s="7" t="s">
        <v>69</v>
      </c>
      <c r="K7" s="38" t="s">
        <v>90</v>
      </c>
    </row>
    <row r="8" spans="1:11" s="58" customFormat="1" ht="147.75" customHeight="1">
      <c r="A8" s="46" t="s">
        <v>84</v>
      </c>
      <c r="B8" s="46" t="s">
        <v>85</v>
      </c>
      <c r="C8" s="46" t="s">
        <v>77</v>
      </c>
      <c r="D8" s="46" t="s">
        <v>86</v>
      </c>
      <c r="E8" s="63">
        <f>2000000/1000</f>
        <v>2000</v>
      </c>
      <c r="F8" s="63">
        <f>4800000/1000</f>
        <v>4800</v>
      </c>
      <c r="G8" s="63">
        <f>2400000/1000</f>
        <v>2400</v>
      </c>
      <c r="H8" s="46" t="s">
        <v>87</v>
      </c>
      <c r="I8" s="7" t="s">
        <v>62</v>
      </c>
      <c r="J8" s="46" t="s">
        <v>69</v>
      </c>
      <c r="K8" s="57"/>
    </row>
    <row r="9" spans="1:11">
      <c r="D9" s="36" t="s">
        <v>36</v>
      </c>
      <c r="E9" s="61">
        <f>SUM(E5:E8)</f>
        <v>12639</v>
      </c>
      <c r="F9" s="61">
        <f>SUM(F5:F8)</f>
        <v>10651</v>
      </c>
      <c r="G9" s="61">
        <f>SUM(G5:G8)</f>
        <v>2500</v>
      </c>
    </row>
  </sheetData>
  <mergeCells count="15">
    <mergeCell ref="A5:A6"/>
    <mergeCell ref="C5:C6"/>
    <mergeCell ref="D5:D6"/>
    <mergeCell ref="A3:A4"/>
    <mergeCell ref="B3:B4"/>
    <mergeCell ref="C3:C4"/>
    <mergeCell ref="D3:D4"/>
    <mergeCell ref="I5:I6"/>
    <mergeCell ref="J5:J6"/>
    <mergeCell ref="K5:K6"/>
    <mergeCell ref="E3:G3"/>
    <mergeCell ref="H3:H4"/>
    <mergeCell ref="I3:I4"/>
    <mergeCell ref="J3:J4"/>
    <mergeCell ref="K3:K4"/>
  </mergeCells>
  <printOptions horizontalCentered="1" verticalCentered="1"/>
  <pageMargins left="0.25" right="0.25" top="0.75" bottom="0.75" header="0.3" footer="0.3"/>
  <pageSetup paperSize="9" scale="6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view="pageBreakPreview" topLeftCell="A3" zoomScale="130" zoomScaleNormal="150" zoomScaleSheetLayoutView="130" workbookViewId="0">
      <pane xSplit="1" ySplit="3" topLeftCell="B12" activePane="bottomRight" state="frozen"/>
      <selection activeCell="A3" sqref="A3"/>
      <selection pane="topRight" activeCell="C3" sqref="C3"/>
      <selection pane="bottomLeft" activeCell="A6" sqref="A6"/>
      <selection pane="bottomRight" activeCell="E13" sqref="E13"/>
    </sheetView>
  </sheetViews>
  <sheetFormatPr defaultColWidth="8.7109375" defaultRowHeight="15"/>
  <cols>
    <col min="1" max="1" width="29.7109375" style="70" customWidth="1"/>
    <col min="2" max="2" width="47.42578125" style="70" customWidth="1"/>
    <col min="3" max="3" width="14.28515625" style="54" customWidth="1"/>
    <col min="4" max="4" width="12" style="54" customWidth="1"/>
    <col min="5" max="7" width="10" style="70" bestFit="1" customWidth="1"/>
    <col min="8" max="8" width="12.85546875" style="71" customWidth="1"/>
    <col min="9" max="9" width="14.28515625" style="54" customWidth="1"/>
    <col min="10" max="10" width="49.7109375" style="70" customWidth="1"/>
    <col min="11" max="11" width="15.140625" style="70" customWidth="1"/>
    <col min="12" max="16384" width="8.7109375" style="70"/>
  </cols>
  <sheetData>
    <row r="1" spans="1:10" s="65" customFormat="1" ht="24" customHeight="1">
      <c r="A1" s="154"/>
      <c r="B1" s="154"/>
      <c r="C1" s="64"/>
      <c r="D1" s="64"/>
      <c r="H1" s="66"/>
      <c r="I1" s="64"/>
    </row>
    <row r="3" spans="1:10">
      <c r="A3" s="59" t="s">
        <v>93</v>
      </c>
    </row>
    <row r="4" spans="1:10" s="67" customFormat="1" ht="27" customHeight="1">
      <c r="A4" s="139" t="s">
        <v>0</v>
      </c>
      <c r="B4" s="139" t="s">
        <v>1</v>
      </c>
      <c r="C4" s="139" t="s">
        <v>2</v>
      </c>
      <c r="D4" s="139" t="s">
        <v>3</v>
      </c>
      <c r="E4" s="140" t="s">
        <v>100</v>
      </c>
      <c r="F4" s="141"/>
      <c r="G4" s="142"/>
      <c r="H4" s="139" t="s">
        <v>4</v>
      </c>
      <c r="I4" s="139" t="s">
        <v>6</v>
      </c>
      <c r="J4" s="139" t="s">
        <v>7</v>
      </c>
    </row>
    <row r="5" spans="1:10" s="67" customFormat="1" ht="21.6" customHeight="1">
      <c r="A5" s="139"/>
      <c r="B5" s="139"/>
      <c r="C5" s="139"/>
      <c r="D5" s="139"/>
      <c r="E5" s="62">
        <v>2018</v>
      </c>
      <c r="F5" s="62">
        <v>2019</v>
      </c>
      <c r="G5" s="62">
        <v>2020</v>
      </c>
      <c r="H5" s="139"/>
      <c r="I5" s="139"/>
      <c r="J5" s="139"/>
    </row>
    <row r="6" spans="1:10" s="71" customFormat="1" ht="135">
      <c r="A6" s="72" t="s">
        <v>94</v>
      </c>
      <c r="B6" s="73" t="s">
        <v>181</v>
      </c>
      <c r="C6" s="72" t="s">
        <v>93</v>
      </c>
      <c r="D6" s="68"/>
      <c r="E6" s="75">
        <f>11650000/1000</f>
        <v>11650</v>
      </c>
      <c r="F6" s="75">
        <f>9450000/1000</f>
        <v>9450</v>
      </c>
      <c r="G6" s="75">
        <f>7450000/1000</f>
        <v>7450</v>
      </c>
      <c r="H6" s="73" t="s">
        <v>8</v>
      </c>
      <c r="I6" s="72" t="s">
        <v>62</v>
      </c>
      <c r="J6" s="69" t="s">
        <v>63</v>
      </c>
    </row>
    <row r="7" spans="1:10" s="71" customFormat="1" ht="78.75">
      <c r="A7" s="130" t="s">
        <v>228</v>
      </c>
      <c r="B7" s="73" t="s">
        <v>229</v>
      </c>
      <c r="C7" s="72" t="s">
        <v>93</v>
      </c>
      <c r="D7" s="68"/>
      <c r="E7" s="75">
        <f>19500000/1000</f>
        <v>19500</v>
      </c>
      <c r="F7" s="75">
        <f>19500000/1000</f>
        <v>19500</v>
      </c>
      <c r="G7" s="75">
        <f>19500000/1000</f>
        <v>19500</v>
      </c>
      <c r="H7" s="131" t="s">
        <v>8</v>
      </c>
      <c r="I7" s="72" t="s">
        <v>62</v>
      </c>
      <c r="J7" s="69" t="s">
        <v>69</v>
      </c>
    </row>
    <row r="8" spans="1:10" ht="210.75" customHeight="1">
      <c r="A8" s="72" t="s">
        <v>95</v>
      </c>
      <c r="B8" s="73" t="s">
        <v>182</v>
      </c>
      <c r="C8" s="72" t="s">
        <v>93</v>
      </c>
      <c r="D8" s="68"/>
      <c r="E8" s="74">
        <f>3152000/1000</f>
        <v>3152</v>
      </c>
      <c r="F8" s="74">
        <f>3215000/1000</f>
        <v>3215</v>
      </c>
      <c r="G8" s="74">
        <f>3279000/1000</f>
        <v>3279</v>
      </c>
      <c r="H8" s="73" t="s">
        <v>8</v>
      </c>
      <c r="I8" s="72" t="s">
        <v>62</v>
      </c>
      <c r="J8" s="69" t="s">
        <v>63</v>
      </c>
    </row>
    <row r="9" spans="1:10" ht="123.75">
      <c r="A9" s="72" t="s">
        <v>96</v>
      </c>
      <c r="B9" s="73" t="s">
        <v>183</v>
      </c>
      <c r="C9" s="72" t="s">
        <v>93</v>
      </c>
      <c r="D9" s="68"/>
      <c r="E9" s="74">
        <f>2700000/1000</f>
        <v>2700</v>
      </c>
      <c r="F9" s="75">
        <f>3250000/1000</f>
        <v>3250</v>
      </c>
      <c r="G9" s="75">
        <f>3300000/1000</f>
        <v>3300</v>
      </c>
      <c r="H9" s="73" t="s">
        <v>8</v>
      </c>
      <c r="I9" s="72" t="s">
        <v>62</v>
      </c>
      <c r="J9" s="69" t="s">
        <v>63</v>
      </c>
    </row>
    <row r="10" spans="1:10" ht="105" customHeight="1">
      <c r="A10" s="72" t="s">
        <v>97</v>
      </c>
      <c r="B10" s="73" t="s">
        <v>184</v>
      </c>
      <c r="C10" s="72" t="s">
        <v>93</v>
      </c>
      <c r="D10" s="68"/>
      <c r="E10" s="74">
        <f>2000000/1000</f>
        <v>2000</v>
      </c>
      <c r="F10" s="74">
        <f t="shared" ref="F10:G10" si="0">2000000/1000</f>
        <v>2000</v>
      </c>
      <c r="G10" s="74">
        <f t="shared" si="0"/>
        <v>2000</v>
      </c>
      <c r="H10" s="73" t="s">
        <v>8</v>
      </c>
      <c r="I10" s="72" t="s">
        <v>62</v>
      </c>
      <c r="J10" s="69" t="s">
        <v>101</v>
      </c>
    </row>
    <row r="11" spans="1:10" ht="135" customHeight="1">
      <c r="A11" s="72" t="s">
        <v>99</v>
      </c>
      <c r="B11" s="73" t="s">
        <v>186</v>
      </c>
      <c r="C11" s="72" t="s">
        <v>93</v>
      </c>
      <c r="D11" s="68"/>
      <c r="E11" s="74">
        <f>42000000/1000</f>
        <v>42000</v>
      </c>
      <c r="F11" s="74">
        <f t="shared" ref="F11:G11" si="1">42000000/1000</f>
        <v>42000</v>
      </c>
      <c r="G11" s="74">
        <f t="shared" si="1"/>
        <v>42000</v>
      </c>
      <c r="H11" s="73" t="s">
        <v>8</v>
      </c>
      <c r="I11" s="72" t="s">
        <v>62</v>
      </c>
      <c r="J11" s="69" t="s">
        <v>101</v>
      </c>
    </row>
    <row r="12" spans="1:10" ht="96" customHeight="1">
      <c r="A12" s="72" t="s">
        <v>98</v>
      </c>
      <c r="B12" s="73" t="s">
        <v>185</v>
      </c>
      <c r="C12" s="72" t="s">
        <v>93</v>
      </c>
      <c r="D12" s="68"/>
      <c r="E12" s="74">
        <f>2000000/1000</f>
        <v>2000</v>
      </c>
      <c r="F12" s="74">
        <f t="shared" ref="F12:G12" si="2">2000000/1000</f>
        <v>2000</v>
      </c>
      <c r="G12" s="74">
        <f t="shared" si="2"/>
        <v>2000</v>
      </c>
      <c r="H12" s="73" t="s">
        <v>8</v>
      </c>
      <c r="I12" s="72" t="s">
        <v>62</v>
      </c>
      <c r="J12" s="69" t="s">
        <v>101</v>
      </c>
    </row>
    <row r="13" spans="1:10">
      <c r="D13" s="86" t="s">
        <v>36</v>
      </c>
      <c r="E13" s="76">
        <f>SUM(E6:E12)</f>
        <v>83002</v>
      </c>
      <c r="F13" s="76">
        <f>SUM(F6:F12)</f>
        <v>81415</v>
      </c>
      <c r="G13" s="76">
        <f>SUM(G6:G12)</f>
        <v>79529</v>
      </c>
    </row>
    <row r="15" spans="1:10">
      <c r="E15" s="76"/>
      <c r="F15" s="76"/>
      <c r="G15" s="76"/>
    </row>
    <row r="19" spans="5:7">
      <c r="E19" s="132"/>
      <c r="F19" s="132"/>
      <c r="G19" s="132"/>
    </row>
  </sheetData>
  <mergeCells count="9">
    <mergeCell ref="E4:G4"/>
    <mergeCell ref="H4:H5"/>
    <mergeCell ref="I4:I5"/>
    <mergeCell ref="J4:J5"/>
    <mergeCell ref="A1:B1"/>
    <mergeCell ref="A4:A5"/>
    <mergeCell ref="B4:B5"/>
    <mergeCell ref="C4:C5"/>
    <mergeCell ref="D4:D5"/>
  </mergeCells>
  <pageMargins left="0.17" right="0.19" top="0.28999999999999998" bottom="0.17" header="0.3" footer="0.17"/>
  <pageSetup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115" zoomScaleNormal="100" zoomScaleSheetLayoutView="115" workbookViewId="0">
      <selection activeCell="E12" sqref="E12"/>
    </sheetView>
  </sheetViews>
  <sheetFormatPr defaultColWidth="8.85546875" defaultRowHeight="15"/>
  <cols>
    <col min="1" max="1" width="21.140625" style="1" customWidth="1"/>
    <col min="2" max="2" width="35.42578125" style="1" customWidth="1"/>
    <col min="3" max="3" width="19.85546875" style="1" customWidth="1"/>
    <col min="4" max="4" width="18" style="1" customWidth="1"/>
    <col min="5" max="5" width="10.42578125" style="1" customWidth="1"/>
    <col min="6" max="6" width="10.5703125" style="1" customWidth="1"/>
    <col min="7" max="7" width="10.85546875" style="1" customWidth="1"/>
    <col min="8" max="8" width="21.28515625" style="1" customWidth="1"/>
    <col min="9" max="9" width="31.140625" style="1" bestFit="1" customWidth="1"/>
    <col min="10" max="10" width="35.28515625" style="1" customWidth="1"/>
    <col min="11" max="11" width="13.140625" style="1" customWidth="1"/>
    <col min="12" max="16384" width="8.85546875" style="1"/>
  </cols>
  <sheetData>
    <row r="1" spans="1:11">
      <c r="A1" s="82" t="s">
        <v>104</v>
      </c>
    </row>
    <row r="3" spans="1:11" ht="27.75" customHeight="1">
      <c r="A3" s="139" t="s">
        <v>0</v>
      </c>
      <c r="B3" s="139" t="s">
        <v>1</v>
      </c>
      <c r="C3" s="139" t="s">
        <v>2</v>
      </c>
      <c r="D3" s="139" t="s">
        <v>3</v>
      </c>
      <c r="E3" s="143" t="s">
        <v>49</v>
      </c>
      <c r="F3" s="144"/>
      <c r="G3" s="145"/>
      <c r="H3" s="139" t="s">
        <v>4</v>
      </c>
      <c r="I3" s="137" t="s">
        <v>6</v>
      </c>
      <c r="J3" s="137" t="s">
        <v>7</v>
      </c>
      <c r="K3" s="137" t="s">
        <v>5</v>
      </c>
    </row>
    <row r="4" spans="1:11" ht="25.5" customHeight="1">
      <c r="A4" s="139"/>
      <c r="B4" s="139"/>
      <c r="C4" s="139"/>
      <c r="D4" s="139"/>
      <c r="E4" s="78">
        <v>2018</v>
      </c>
      <c r="F4" s="78">
        <v>2019</v>
      </c>
      <c r="G4" s="78">
        <v>2020</v>
      </c>
      <c r="H4" s="139"/>
      <c r="I4" s="138"/>
      <c r="J4" s="138"/>
      <c r="K4" s="138"/>
    </row>
    <row r="5" spans="1:11" ht="56.25">
      <c r="A5" s="46" t="s">
        <v>106</v>
      </c>
      <c r="B5" s="79" t="s">
        <v>114</v>
      </c>
      <c r="C5" s="80" t="s">
        <v>104</v>
      </c>
      <c r="D5" s="50"/>
      <c r="E5" s="16">
        <f>1517000/1000</f>
        <v>1517</v>
      </c>
      <c r="F5" s="16">
        <f t="shared" ref="F5:G5" si="0">1517000/1000</f>
        <v>1517</v>
      </c>
      <c r="G5" s="16">
        <f t="shared" si="0"/>
        <v>1517</v>
      </c>
      <c r="H5" s="9" t="s">
        <v>8</v>
      </c>
      <c r="I5" s="24" t="s">
        <v>107</v>
      </c>
      <c r="J5" s="79" t="s">
        <v>113</v>
      </c>
      <c r="K5" s="50"/>
    </row>
    <row r="6" spans="1:11" s="3" customFormat="1" ht="108.75" customHeight="1">
      <c r="A6" s="83" t="s">
        <v>109</v>
      </c>
      <c r="B6" s="83" t="s">
        <v>110</v>
      </c>
      <c r="C6" s="80" t="s">
        <v>104</v>
      </c>
      <c r="D6" s="48"/>
      <c r="E6" s="85">
        <f>983000/1000</f>
        <v>983</v>
      </c>
      <c r="F6" s="85">
        <f t="shared" ref="F6:G6" si="1">983000/1000</f>
        <v>983</v>
      </c>
      <c r="G6" s="85">
        <f t="shared" si="1"/>
        <v>983</v>
      </c>
      <c r="H6" s="81" t="s">
        <v>8</v>
      </c>
      <c r="I6" s="84" t="s">
        <v>108</v>
      </c>
      <c r="J6" s="79" t="s">
        <v>113</v>
      </c>
      <c r="K6" s="48"/>
    </row>
    <row r="7" spans="1:11" s="3" customFormat="1" ht="97.5" customHeight="1">
      <c r="A7" s="83" t="s">
        <v>111</v>
      </c>
      <c r="B7" s="83" t="s">
        <v>112</v>
      </c>
      <c r="C7" s="80" t="s">
        <v>104</v>
      </c>
      <c r="D7" s="47" t="s">
        <v>115</v>
      </c>
      <c r="E7" s="85">
        <f>3101000/1000</f>
        <v>3101</v>
      </c>
      <c r="F7" s="85">
        <f t="shared" ref="F7:G7" si="2">3101000/1000</f>
        <v>3101</v>
      </c>
      <c r="G7" s="85">
        <f t="shared" si="2"/>
        <v>3101</v>
      </c>
      <c r="H7" s="81" t="s">
        <v>8</v>
      </c>
      <c r="I7" s="84" t="s">
        <v>108</v>
      </c>
      <c r="J7" s="79" t="s">
        <v>113</v>
      </c>
      <c r="K7" s="48"/>
    </row>
    <row r="8" spans="1:11">
      <c r="D8" s="36" t="s">
        <v>36</v>
      </c>
      <c r="E8" s="44">
        <f>SUM(E5:E7)</f>
        <v>5601</v>
      </c>
      <c r="F8" s="44">
        <f t="shared" ref="F8:G8" si="3">SUM(F5:F7)</f>
        <v>5601</v>
      </c>
      <c r="G8" s="44">
        <f t="shared" si="3"/>
        <v>5601</v>
      </c>
    </row>
    <row r="11" spans="1:11">
      <c r="E11" s="44"/>
      <c r="F11" s="44"/>
      <c r="G11" s="44"/>
    </row>
  </sheetData>
  <mergeCells count="9">
    <mergeCell ref="K3:K4"/>
    <mergeCell ref="A3:A4"/>
    <mergeCell ref="B3:B4"/>
    <mergeCell ref="C3:C4"/>
    <mergeCell ref="D3:D4"/>
    <mergeCell ref="E3:G3"/>
    <mergeCell ref="H3:H4"/>
    <mergeCell ref="I3:I4"/>
    <mergeCell ref="J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Cover</vt:lpstr>
      <vt:lpstr>MoA</vt:lpstr>
      <vt:lpstr>MOHLSA</vt:lpstr>
      <vt:lpstr>Min. Sport and Youth</vt:lpstr>
      <vt:lpstr>Min of Refugees</vt:lpstr>
      <vt:lpstr>Min. of Energy</vt:lpstr>
      <vt:lpstr>Min. of Justice</vt:lpstr>
      <vt:lpstr>Min. of Education</vt:lpstr>
      <vt:lpstr>Min. of Culture</vt:lpstr>
      <vt:lpstr>MRDI</vt:lpstr>
      <vt:lpstr>Min of Environment</vt:lpstr>
      <vt:lpstr>Min of Economy</vt:lpstr>
      <vt:lpstr>'Min of Refugees'!Print_Area</vt:lpstr>
      <vt:lpstr>'Min. of Education'!Print_Area</vt:lpstr>
      <vt:lpstr>'Min. of Energy'!Print_Area</vt:lpstr>
      <vt:lpstr>'Min. Sport and Youth'!Print_Area</vt:lpstr>
      <vt:lpstr>MoA!Print_Area</vt:lpstr>
      <vt:lpstr>MOHLSA!Print_Area</vt:lpstr>
      <vt:lpstr>'Min. of Education'!Print_Titles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2017-07-18T12:21:57Z</dcterms:modified>
</cp:coreProperties>
</file>