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Sheet1!$A$3:$U$19</definedName>
    <definedName name="_xlnm.Print_Area" localSheetId="0">Sheet1!$B$2:$V$20</definedName>
  </definedNames>
  <calcPr calcId="125725"/>
</workbook>
</file>

<file path=xl/calcChain.xml><?xml version="1.0" encoding="utf-8"?>
<calcChain xmlns="http://schemas.openxmlformats.org/spreadsheetml/2006/main">
  <c r="Q5" i="1"/>
  <c r="Q4" s="1"/>
  <c r="R10"/>
  <c r="R12"/>
  <c r="R13"/>
  <c r="R14"/>
  <c r="R15"/>
  <c r="R16"/>
  <c r="R17"/>
  <c r="R18"/>
  <c r="R19"/>
  <c r="H19" l="1"/>
  <c r="H18"/>
  <c r="H17"/>
  <c r="H16"/>
  <c r="H15"/>
  <c r="H14"/>
  <c r="H13"/>
  <c r="H12"/>
  <c r="H11"/>
  <c r="H10"/>
  <c r="H9"/>
  <c r="H8"/>
  <c r="H7"/>
  <c r="F5"/>
  <c r="F4" s="1"/>
  <c r="E5"/>
  <c r="E4" s="1"/>
  <c r="G6"/>
  <c r="K6"/>
  <c r="K5" s="1"/>
  <c r="K4" s="1"/>
  <c r="O19"/>
  <c r="O18"/>
  <c r="O17"/>
  <c r="O16"/>
  <c r="O15"/>
  <c r="O14"/>
  <c r="O13"/>
  <c r="O12"/>
  <c r="O10"/>
  <c r="U7"/>
  <c r="T9"/>
  <c r="U11"/>
  <c r="T13"/>
  <c r="T17"/>
  <c r="S5"/>
  <c r="P5"/>
  <c r="P4" s="1"/>
  <c r="U18"/>
  <c r="U14"/>
  <c r="U13"/>
  <c r="U12"/>
  <c r="U9"/>
  <c r="U8"/>
  <c r="T19"/>
  <c r="V19" s="1"/>
  <c r="T18"/>
  <c r="V18" s="1"/>
  <c r="T16"/>
  <c r="T15"/>
  <c r="T14"/>
  <c r="T12"/>
  <c r="T11"/>
  <c r="T10"/>
  <c r="T8"/>
  <c r="T7"/>
  <c r="A19"/>
  <c r="A18"/>
  <c r="A17"/>
  <c r="A16"/>
  <c r="A15"/>
  <c r="A14"/>
  <c r="A13"/>
  <c r="A12"/>
  <c r="A11"/>
  <c r="A10"/>
  <c r="A9"/>
  <c r="A8"/>
  <c r="A7"/>
  <c r="A6"/>
  <c r="A5"/>
  <c r="U10" l="1"/>
  <c r="V10"/>
  <c r="U16"/>
  <c r="V16"/>
  <c r="G5"/>
  <c r="G4" s="1"/>
  <c r="R4" s="1"/>
  <c r="R6"/>
  <c r="U17"/>
  <c r="V17"/>
  <c r="A4"/>
  <c r="H4"/>
  <c r="H6"/>
  <c r="O5"/>
  <c r="O6"/>
  <c r="U15"/>
  <c r="U19"/>
  <c r="S4"/>
  <c r="T5"/>
  <c r="U5" s="1"/>
  <c r="T6"/>
  <c r="U6" l="1"/>
  <c r="V6"/>
  <c r="V5" s="1"/>
  <c r="V4" s="1"/>
  <c r="O4"/>
  <c r="H5"/>
  <c r="R5"/>
  <c r="T4"/>
  <c r="U4" s="1"/>
</calcChain>
</file>

<file path=xl/comments1.xml><?xml version="1.0" encoding="utf-8"?>
<comments xmlns="http://schemas.openxmlformats.org/spreadsheetml/2006/main">
  <authors>
    <author>Author</author>
  </authors>
  <commentList>
    <comment ref="V10" authorId="0">
      <text>
        <r>
          <rPr>
            <b/>
            <sz val="9"/>
            <color indexed="81"/>
            <rFont val="Tahoma"/>
            <charset val="1"/>
          </rPr>
          <t>N319;</t>
        </r>
        <r>
          <rPr>
            <sz val="9"/>
            <color indexed="81"/>
            <rFont val="Tahoma"/>
            <charset val="1"/>
          </rPr>
          <t xml:space="preserve">
N532:
N879</t>
        </r>
      </text>
    </comment>
    <comment ref="V17" authorId="0">
      <text>
        <r>
          <rPr>
            <b/>
            <sz val="9"/>
            <color indexed="81"/>
            <rFont val="Tahoma"/>
            <charset val="1"/>
          </rPr>
          <t>N319;</t>
        </r>
        <r>
          <rPr>
            <sz val="9"/>
            <color indexed="81"/>
            <rFont val="Tahoma"/>
            <charset val="1"/>
          </rPr>
          <t xml:space="preserve">
N532;</t>
        </r>
      </text>
    </comment>
  </commentList>
</comments>
</file>

<file path=xl/sharedStrings.xml><?xml version="1.0" encoding="utf-8"?>
<sst xmlns="http://schemas.openxmlformats.org/spreadsheetml/2006/main" count="38" uniqueCount="38">
  <si>
    <t>პროგრამული კოდი</t>
  </si>
  <si>
    <t>დ ა ს ა ხ ე ლ ე ბ ა</t>
  </si>
  <si>
    <t>დამტკიცებული საბიუჯეტო</t>
  </si>
  <si>
    <t>6 თვის საკასო</t>
  </si>
  <si>
    <t xml:space="preserve"> %</t>
  </si>
  <si>
    <t>აპრილი</t>
  </si>
  <si>
    <t>მაისი</t>
  </si>
  <si>
    <t>ივნისი საკასო ხარჯი</t>
  </si>
  <si>
    <t>ივნისის მოსალოდნელი ხარჯი</t>
  </si>
  <si>
    <t>სხვაობა 6 თვის დაზუსტებულსა და  6 თვის საკასოს შორის</t>
  </si>
  <si>
    <t>6 თვის ხარჯი 6 თვის გეგმასთან მიმართებაში %</t>
  </si>
  <si>
    <t>6 თვის დაზუსტებულსა და 6 თვის საკასოს შორის სხვაობა</t>
  </si>
  <si>
    <t>III კვ. მოსალოდნელი ხარჯი</t>
  </si>
  <si>
    <t>IV კვ. მოსალოდნელი ხარჯი</t>
  </si>
  <si>
    <t>მოსალოდნელი წლის შესრულება</t>
  </si>
  <si>
    <t>%</t>
  </si>
  <si>
    <t>35 01 05</t>
  </si>
  <si>
    <t>სახელმწიფო ზრუნვის, ადამიანით ვაჭრობის (ტრეფიკინგის) მსხვერპლთა დაცვა და დახმარების პროგრამა</t>
  </si>
  <si>
    <t>ხარჯები</t>
  </si>
  <si>
    <t>შრომის ანაზღაურება</t>
  </si>
  <si>
    <t>თანამდებობრივი სარგო</t>
  </si>
  <si>
    <t>პრემია</t>
  </si>
  <si>
    <t>დანამატი</t>
  </si>
  <si>
    <t>საქონელი და მომსახურება</t>
  </si>
  <si>
    <t>მ.შ. შტატგარეშეთა შრომის ანაზღაურება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</si>
  <si>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</si>
  <si>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</si>
  <si>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</si>
  <si>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</si>
  <si>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</si>
  <si>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</si>
  <si>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</si>
  <si>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</si>
  <si>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2015 წლის დაზუსტებული გეგმა</t>
  </si>
  <si>
    <t>6 თვის დაზუსტებული გეგმა</t>
  </si>
  <si>
    <t>დეფიციტი/პროფიციტი</t>
  </si>
  <si>
    <t>III კვ. გეგმა</t>
  </si>
  <si>
    <t>9 თვის დეფიციტი/პტორფიციტი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</si>
</sst>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%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</font>
    <font>
      <b/>
      <sz val="11"/>
      <color theme="3"/>
      <name val="Calibri"/>
      <family val="2"/>
      <charset val="204"/>
      <scheme val="minor"/>
    </font>
    <font>
      <b/>
      <sz val="12"/>
      <color theme="3"/>
      <name val="Calibri"/>
      <family val="2"/>
      <scheme val="minor"/>
    </font>
    <font>
      <b/>
      <sz val="12"/>
      <color theme="3"/>
      <name val="Calibri"/>
      <family val="2"/>
      <charset val="204"/>
      <scheme val="minor"/>
    </font>
    <font>
      <sz val="11"/>
      <color theme="3"/>
      <name val="Calibri"/>
      <family val="2"/>
      <scheme val="minor"/>
    </font>
    <font>
      <sz val="10"/>
      <name val="Arial"/>
      <family val="2"/>
      <charset val="204"/>
    </font>
    <font>
      <b/>
      <sz val="12"/>
      <color theme="3"/>
      <name val="Sylfaen"/>
      <family val="1"/>
    </font>
    <font>
      <sz val="11"/>
      <color theme="3" tint="-0.249977111117893"/>
      <name val="Calibri"/>
      <family val="2"/>
      <scheme val="minor"/>
    </font>
    <font>
      <sz val="12"/>
      <name val="Sylfaen"/>
      <family val="1"/>
      <charset val="204"/>
    </font>
    <font>
      <sz val="12"/>
      <color theme="7" tint="-0.499984740745262"/>
      <name val="Calibri"/>
      <family val="2"/>
      <charset val="204"/>
      <scheme val="minor"/>
    </font>
    <font>
      <i/>
      <sz val="12"/>
      <name val="Sylfaen"/>
      <family val="1"/>
      <charset val="204"/>
    </font>
    <font>
      <sz val="11"/>
      <color theme="7" tint="-0.499984740745262"/>
      <name val="Calibri"/>
      <family val="2"/>
      <charset val="204"/>
      <scheme val="minor"/>
    </font>
    <font>
      <b/>
      <sz val="11"/>
      <color theme="3"/>
      <name val="Sylfaen"/>
      <family val="1"/>
    </font>
    <font>
      <sz val="14"/>
      <name val="Calibri"/>
      <family val="2"/>
      <charset val="204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6" tint="0.59999389629810485"/>
        </stop>
      </gradientFill>
    </fill>
    <fill>
      <patternFill patternType="solid">
        <fgColor theme="2" tint="-9.9978637043366805E-2"/>
        <bgColor indexed="9"/>
      </patternFill>
    </fill>
    <fill>
      <patternFill patternType="solid">
        <fgColor theme="5" tint="0.7999816888943144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medium">
        <color indexed="64"/>
      </left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499984740745262"/>
      </right>
      <top/>
      <bottom/>
      <diagonal/>
    </border>
    <border>
      <left style="medium">
        <color indexed="64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medium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/>
      <bottom style="medium">
        <color theme="3" tint="-0.499984740745262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0" fillId="0" borderId="0"/>
  </cellStyleXfs>
  <cellXfs count="58">
    <xf numFmtId="0" fontId="0" fillId="0" borderId="0" xfId="0"/>
    <xf numFmtId="0" fontId="5" fillId="0" borderId="0" xfId="0" applyFont="1" applyFill="1" applyBorder="1" applyProtection="1">
      <protection locked="0"/>
    </xf>
    <xf numFmtId="164" fontId="14" fillId="7" borderId="7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164" fontId="4" fillId="4" borderId="2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164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164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164" fontId="7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8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8" fillId="6" borderId="4" xfId="0" applyNumberFormat="1" applyFont="1" applyFill="1" applyBorder="1" applyAlignment="1" applyProtection="1">
      <alignment horizontal="center" vertical="center" wrapText="1"/>
      <protection locked="0"/>
    </xf>
    <xf numFmtId="165" fontId="8" fillId="7" borderId="4" xfId="1" applyNumberFormat="1" applyFont="1" applyFill="1" applyBorder="1" applyAlignment="1" applyProtection="1">
      <alignment horizontal="center" vertical="center" wrapText="1"/>
      <protection locked="0"/>
    </xf>
    <xf numFmtId="164" fontId="8" fillId="7" borderId="4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Fill="1" applyBorder="1" applyAlignment="1" applyProtection="1">
      <alignment vertical="center" wrapText="1"/>
      <protection locked="0"/>
    </xf>
    <xf numFmtId="0" fontId="11" fillId="5" borderId="6" xfId="2" applyFont="1" applyFill="1" applyBorder="1" applyAlignment="1" applyProtection="1">
      <alignment horizontal="left" vertical="center" wrapText="1" indent="1"/>
      <protection locked="0"/>
    </xf>
    <xf numFmtId="164" fontId="8" fillId="5" borderId="7" xfId="2" applyNumberFormat="1" applyFont="1" applyFill="1" applyBorder="1" applyAlignment="1" applyProtection="1">
      <alignment horizontal="center" vertical="center" wrapText="1"/>
      <protection locked="0"/>
    </xf>
    <xf numFmtId="164" fontId="8" fillId="6" borderId="7" xfId="2" applyNumberFormat="1" applyFont="1" applyFill="1" applyBorder="1" applyAlignment="1" applyProtection="1">
      <alignment horizontal="center" vertical="center" wrapText="1"/>
      <protection locked="0"/>
    </xf>
    <xf numFmtId="165" fontId="8" fillId="7" borderId="7" xfId="1" applyNumberFormat="1" applyFont="1" applyFill="1" applyBorder="1" applyAlignment="1" applyProtection="1">
      <alignment horizontal="center" vertical="center" wrapText="1"/>
      <protection locked="0"/>
    </xf>
    <xf numFmtId="164" fontId="8" fillId="7" borderId="7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5" xfId="0" applyFont="1" applyFill="1" applyBorder="1" applyAlignment="1" applyProtection="1">
      <alignment vertical="center" wrapText="1"/>
      <protection locked="0"/>
    </xf>
    <xf numFmtId="0" fontId="13" fillId="5" borderId="6" xfId="2" applyFont="1" applyFill="1" applyBorder="1" applyAlignment="1" applyProtection="1">
      <alignment horizontal="left" vertical="center" wrapText="1" indent="2"/>
      <protection locked="0"/>
    </xf>
    <xf numFmtId="164" fontId="14" fillId="5" borderId="7" xfId="2" applyNumberFormat="1" applyFont="1" applyFill="1" applyBorder="1" applyAlignment="1" applyProtection="1">
      <alignment horizontal="center" vertical="center" wrapText="1"/>
      <protection locked="0"/>
    </xf>
    <xf numFmtId="164" fontId="14" fillId="6" borderId="7" xfId="2" applyNumberFormat="1" applyFont="1" applyFill="1" applyBorder="1" applyAlignment="1" applyProtection="1">
      <alignment horizontal="center" vertical="center" wrapText="1"/>
      <protection locked="0"/>
    </xf>
    <xf numFmtId="165" fontId="14" fillId="7" borderId="7" xfId="1" applyNumberFormat="1" applyFont="1" applyFill="1" applyBorder="1" applyAlignment="1" applyProtection="1">
      <alignment horizontal="center" vertical="center" wrapText="1"/>
      <protection locked="0"/>
    </xf>
    <xf numFmtId="0" fontId="15" fillId="5" borderId="6" xfId="2" applyFont="1" applyFill="1" applyBorder="1" applyAlignment="1" applyProtection="1">
      <alignment horizontal="left" vertical="center" wrapText="1" indent="4"/>
      <protection locked="0"/>
    </xf>
    <xf numFmtId="164" fontId="16" fillId="5" borderId="7" xfId="2" applyNumberFormat="1" applyFont="1" applyFill="1" applyBorder="1" applyAlignment="1" applyProtection="1">
      <alignment horizontal="center" vertical="center" wrapText="1"/>
      <protection locked="0"/>
    </xf>
    <xf numFmtId="164" fontId="16" fillId="6" borderId="7" xfId="2" applyNumberFormat="1" applyFont="1" applyFill="1" applyBorder="1" applyAlignment="1" applyProtection="1">
      <alignment horizontal="center" vertical="center" wrapText="1"/>
      <protection locked="0"/>
    </xf>
    <xf numFmtId="165" fontId="16" fillId="7" borderId="7" xfId="1" applyNumberFormat="1" applyFont="1" applyFill="1" applyBorder="1" applyAlignment="1" applyProtection="1">
      <alignment horizontal="center" vertical="center" wrapText="1"/>
      <protection locked="0"/>
    </xf>
    <xf numFmtId="164" fontId="16" fillId="7" borderId="7" xfId="1" applyNumberFormat="1" applyFont="1" applyFill="1" applyBorder="1" applyAlignment="1" applyProtection="1">
      <alignment horizontal="center" vertical="center" wrapText="1"/>
      <protection locked="0"/>
    </xf>
    <xf numFmtId="0" fontId="17" fillId="5" borderId="6" xfId="2" applyFont="1" applyFill="1" applyBorder="1" applyAlignment="1" applyProtection="1">
      <alignment horizontal="left" vertical="center" wrapText="1" indent="1"/>
      <protection locked="0"/>
    </xf>
    <xf numFmtId="164" fontId="6" fillId="5" borderId="7" xfId="2" applyNumberFormat="1" applyFont="1" applyFill="1" applyBorder="1" applyAlignment="1" applyProtection="1">
      <alignment horizontal="center" vertical="center" wrapText="1"/>
      <protection locked="0"/>
    </xf>
    <xf numFmtId="164" fontId="6" fillId="6" borderId="7" xfId="2" applyNumberFormat="1" applyFont="1" applyFill="1" applyBorder="1" applyAlignment="1" applyProtection="1">
      <alignment horizontal="center" vertical="center" wrapText="1"/>
      <protection locked="0"/>
    </xf>
    <xf numFmtId="165" fontId="6" fillId="7" borderId="7" xfId="1" applyNumberFormat="1" applyFont="1" applyFill="1" applyBorder="1" applyAlignment="1" applyProtection="1">
      <alignment horizontal="center" vertical="center" wrapText="1"/>
      <protection locked="0"/>
    </xf>
    <xf numFmtId="164" fontId="6" fillId="7" borderId="7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8" xfId="0" applyFont="1" applyFill="1" applyBorder="1" applyAlignment="1" applyProtection="1">
      <alignment vertical="center" wrapText="1"/>
      <protection locked="0"/>
    </xf>
    <xf numFmtId="0" fontId="11" fillId="5" borderId="9" xfId="2" applyFont="1" applyFill="1" applyBorder="1" applyAlignment="1" applyProtection="1">
      <alignment horizontal="left" vertical="center" wrapText="1" indent="1"/>
      <protection locked="0"/>
    </xf>
    <xf numFmtId="164" fontId="8" fillId="5" borderId="10" xfId="2" applyNumberFormat="1" applyFont="1" applyFill="1" applyBorder="1" applyAlignment="1" applyProtection="1">
      <alignment horizontal="center" vertical="center" wrapText="1"/>
      <protection locked="0"/>
    </xf>
    <xf numFmtId="164" fontId="8" fillId="6" borderId="10" xfId="2" applyNumberFormat="1" applyFont="1" applyFill="1" applyBorder="1" applyAlignment="1" applyProtection="1">
      <alignment horizontal="center" vertical="center" wrapText="1"/>
      <protection locked="0"/>
    </xf>
    <xf numFmtId="165" fontId="8" fillId="7" borderId="10" xfId="1" applyNumberFormat="1" applyFont="1" applyFill="1" applyBorder="1" applyAlignment="1" applyProtection="1">
      <alignment horizontal="center" vertical="center" wrapText="1"/>
      <protection locked="0"/>
    </xf>
    <xf numFmtId="164" fontId="8" fillId="7" borderId="10" xfId="1" applyNumberFormat="1" applyFont="1" applyFill="1" applyBorder="1" applyAlignment="1" applyProtection="1">
      <alignment horizontal="center" vertical="center" wrapText="1"/>
      <protection locked="0"/>
    </xf>
    <xf numFmtId="164" fontId="14" fillId="7" borderId="10" xfId="1" applyNumberFormat="1" applyFont="1" applyFill="1" applyBorder="1" applyAlignment="1" applyProtection="1">
      <alignment horizontal="center" vertical="center" wrapText="1"/>
      <protection locked="0"/>
    </xf>
    <xf numFmtId="164" fontId="14" fillId="7" borderId="1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/>
    <xf numFmtId="164" fontId="3" fillId="4" borderId="2" xfId="0" applyNumberFormat="1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164" fontId="8" fillId="6" borderId="4" xfId="1" applyNumberFormat="1" applyFont="1" applyFill="1" applyBorder="1" applyAlignment="1" applyProtection="1">
      <alignment horizontal="center" vertical="center" wrapText="1"/>
      <protection locked="0"/>
    </xf>
    <xf numFmtId="164" fontId="8" fillId="6" borderId="7" xfId="1" applyNumberFormat="1" applyFont="1" applyFill="1" applyBorder="1" applyAlignment="1" applyProtection="1">
      <alignment horizontal="center" vertical="center" wrapText="1"/>
      <protection locked="0"/>
    </xf>
    <xf numFmtId="164" fontId="14" fillId="6" borderId="7" xfId="1" applyNumberFormat="1" applyFont="1" applyFill="1" applyBorder="1" applyAlignment="1" applyProtection="1">
      <alignment horizontal="center" vertical="center" wrapText="1"/>
      <protection locked="0"/>
    </xf>
    <xf numFmtId="164" fontId="16" fillId="6" borderId="7" xfId="1" applyNumberFormat="1" applyFont="1" applyFill="1" applyBorder="1" applyAlignment="1" applyProtection="1">
      <alignment horizontal="center" vertical="center" wrapText="1"/>
      <protection locked="0"/>
    </xf>
    <xf numFmtId="164" fontId="14" fillId="6" borderId="10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18" fillId="0" borderId="0" xfId="0" applyFont="1" applyFill="1" applyAlignment="1" applyProtection="1">
      <alignment horizontal="center" vertical="center" wrapText="1"/>
      <protection locked="0"/>
    </xf>
  </cellXfs>
  <cellStyles count="3">
    <cellStyle name="Normal" xfId="0" builtinId="0"/>
    <cellStyle name="Normal_cxrili 30.12.2008 BOLOOOOO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URUSH~1/AppData/Local/Temp/6%20&#4311;&#4309;&#4312;&#4321;%20&#4315;&#4317;&#4321;&#4304;&#4314;&#4317;&#4307;&#4316;&#4308;&#4314;&#4312;%20&#4328;&#4308;&#4321;&#4320;&#4323;&#4314;&#4308;&#4305;&#4304;/&#4329;&#4321;&#4304;&#4305;&#4304;&#4320;&#4308;&#4305;&#4308;&#4314;&#4312;%20&#4312;&#4309;&#4316;&#4312;&#4321;&#4312;/6%20Tvis%20Mosalodneli%20Shesruleba%20-%2001.07.2015%20-%20Graph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3500 "/>
      <sheetName val="3500-გრაფ"/>
      <sheetName val="3500-Graphs"/>
      <sheetName val="აპარატი "/>
      <sheetName val="აპარ_გრაფ"/>
      <sheetName val="აპარატი-Graphs"/>
      <sheetName val="დაავადებათა კონტროლი"/>
      <sheetName val="NCDC-გრაფ"/>
      <sheetName val="NCDC-Graphs"/>
      <sheetName val="რეგულირება"/>
      <sheetName val="რეგულ-Graphs"/>
      <sheetName val="რეგულირება-Graphs"/>
      <sheetName val="სასწრაფო"/>
      <sheetName val="სასწ-graph"/>
      <sheetName val="სასწრაფო-Graphs"/>
      <sheetName val="ტრეფიკინგი"/>
      <sheetName val="ტრეფ-გრაფ"/>
      <sheetName val="ტრეფიკინგი-Graphs"/>
      <sheetName val="სააგენტო"/>
      <sheetName val="სააგ-გრაფ"/>
      <sheetName val="სააგენტო - Graphs"/>
    </sheetNames>
    <sheetDataSet>
      <sheetData sheetId="0">
        <row r="304">
          <cell r="A304" t="str">
            <v>a</v>
          </cell>
        </row>
        <row r="305">
          <cell r="A305" t="str">
            <v>a</v>
          </cell>
        </row>
        <row r="306">
          <cell r="A306" t="str">
            <v>a</v>
          </cell>
        </row>
        <row r="307">
          <cell r="A307" t="str">
            <v>a</v>
          </cell>
        </row>
        <row r="308">
          <cell r="A308" t="str">
            <v>a</v>
          </cell>
        </row>
        <row r="309">
          <cell r="A309" t="str">
            <v>a</v>
          </cell>
        </row>
        <row r="310">
          <cell r="A310" t="str">
            <v>a</v>
          </cell>
        </row>
        <row r="311">
          <cell r="A311" t="str">
            <v>a</v>
          </cell>
        </row>
        <row r="312">
          <cell r="A312" t="str">
            <v>b</v>
          </cell>
        </row>
        <row r="313">
          <cell r="A313" t="str">
            <v>b</v>
          </cell>
        </row>
        <row r="314">
          <cell r="A314" t="str">
            <v>b</v>
          </cell>
        </row>
        <row r="315">
          <cell r="A315" t="str">
            <v>a</v>
          </cell>
        </row>
        <row r="316">
          <cell r="A316" t="str">
            <v>a</v>
          </cell>
        </row>
        <row r="317">
          <cell r="A317" t="str">
            <v>a</v>
          </cell>
        </row>
        <row r="318">
          <cell r="A318" t="str">
            <v>b</v>
          </cell>
        </row>
        <row r="319">
          <cell r="A319" t="str">
            <v>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2:V21"/>
  <sheetViews>
    <sheetView showGridLines="0" tabSelected="1" view="pageBreakPreview" zoomScale="74" zoomScaleNormal="100" zoomScaleSheetLayoutView="74" workbookViewId="0">
      <selection activeCell="F15" sqref="F15"/>
    </sheetView>
  </sheetViews>
  <sheetFormatPr defaultRowHeight="15"/>
  <cols>
    <col min="1" max="1" width="2.42578125" style="3" bestFit="1" customWidth="1"/>
    <col min="2" max="2" width="9" style="3" customWidth="1"/>
    <col min="3" max="3" width="36.85546875" style="3" customWidth="1"/>
    <col min="4" max="4" width="12.7109375" style="3" hidden="1" customWidth="1"/>
    <col min="5" max="5" width="13.42578125" style="3" customWidth="1"/>
    <col min="6" max="6" width="15" style="3" customWidth="1"/>
    <col min="7" max="7" width="12.140625" style="3" customWidth="1"/>
    <col min="8" max="8" width="9.140625" style="3" customWidth="1"/>
    <col min="9" max="10" width="10.7109375" style="3" hidden="1" customWidth="1"/>
    <col min="11" max="11" width="10.5703125" style="3" customWidth="1"/>
    <col min="12" max="12" width="12.28515625" style="3" hidden="1" customWidth="1"/>
    <col min="13" max="13" width="11.28515625" style="3" customWidth="1"/>
    <col min="14" max="14" width="15.42578125" style="3" customWidth="1"/>
    <col min="15" max="15" width="11.5703125" style="3" hidden="1" customWidth="1"/>
    <col min="16" max="18" width="11.85546875" style="3" customWidth="1"/>
    <col min="19" max="19" width="12" style="3" customWidth="1"/>
    <col min="20" max="20" width="14.140625" style="3" customWidth="1"/>
    <col min="21" max="21" width="10.85546875" style="3" customWidth="1"/>
    <col min="22" max="22" width="14.85546875" style="3" customWidth="1"/>
    <col min="23" max="16384" width="9.140625" style="3"/>
  </cols>
  <sheetData>
    <row r="2" spans="1:22">
      <c r="J2" s="56"/>
      <c r="K2" s="56"/>
      <c r="L2" s="4"/>
    </row>
    <row r="3" spans="1:22" s="5" customFormat="1" ht="126" customHeight="1" thickBot="1">
      <c r="B3" s="6" t="s">
        <v>0</v>
      </c>
      <c r="C3" s="7" t="s">
        <v>1</v>
      </c>
      <c r="D3" s="7" t="s">
        <v>2</v>
      </c>
      <c r="E3" s="7" t="s">
        <v>33</v>
      </c>
      <c r="F3" s="8" t="s">
        <v>34</v>
      </c>
      <c r="G3" s="8" t="s">
        <v>3</v>
      </c>
      <c r="H3" s="9" t="s">
        <v>4</v>
      </c>
      <c r="I3" s="10" t="s">
        <v>5</v>
      </c>
      <c r="J3" s="11" t="s">
        <v>6</v>
      </c>
      <c r="K3" s="11" t="s">
        <v>7</v>
      </c>
      <c r="L3" s="11" t="s">
        <v>8</v>
      </c>
      <c r="M3" s="8" t="s">
        <v>9</v>
      </c>
      <c r="N3" s="12" t="s">
        <v>10</v>
      </c>
      <c r="O3" s="12" t="s">
        <v>11</v>
      </c>
      <c r="P3" s="12" t="s">
        <v>12</v>
      </c>
      <c r="Q3" s="49" t="s">
        <v>36</v>
      </c>
      <c r="R3" s="50" t="s">
        <v>37</v>
      </c>
      <c r="S3" s="12" t="s">
        <v>13</v>
      </c>
      <c r="T3" s="12" t="s">
        <v>14</v>
      </c>
      <c r="U3" s="12" t="s">
        <v>15</v>
      </c>
      <c r="V3" s="12" t="s">
        <v>35</v>
      </c>
    </row>
    <row r="4" spans="1:22" s="1" customFormat="1" ht="72.75" customHeight="1" thickTop="1" thickBot="1">
      <c r="A4" s="48" t="str">
        <f t="shared" ref="A4" si="0">IF(OR(D4&lt;&gt;0,E4&lt;&gt;0,F4&lt;&gt;0,G4&lt;&gt;0),"a","b")</f>
        <v>a</v>
      </c>
      <c r="B4" s="13" t="s">
        <v>16</v>
      </c>
      <c r="C4" s="14" t="s">
        <v>17</v>
      </c>
      <c r="D4" s="15">
        <v>6600</v>
      </c>
      <c r="E4" s="15">
        <f>E5+E17+E18+E19</f>
        <v>6294.2630000000008</v>
      </c>
      <c r="F4" s="16">
        <f>F5+F17+F18+F19</f>
        <v>3105.7630000000004</v>
      </c>
      <c r="G4" s="16">
        <f>G5+G17+G18+G19</f>
        <v>2990.5568900000003</v>
      </c>
      <c r="H4" s="17">
        <f>IF(OR(F4="",F4=0),0,G4/F4)</f>
        <v>0.96290569821328931</v>
      </c>
      <c r="I4" s="15">
        <v>700.29772999999977</v>
      </c>
      <c r="J4" s="15">
        <v>465.90888999999987</v>
      </c>
      <c r="K4" s="15">
        <f>K5+K17+K18+K19</f>
        <v>483.52163000000019</v>
      </c>
      <c r="L4" s="15">
        <v>457.06551999999999</v>
      </c>
      <c r="M4" s="16">
        <v>115.20611000000008</v>
      </c>
      <c r="N4" s="17">
        <v>0.96290569821328931</v>
      </c>
      <c r="O4" s="18">
        <f>F4-G4</f>
        <v>115.20611000000008</v>
      </c>
      <c r="P4" s="18">
        <f>P5+P17+P18+P19</f>
        <v>1561.2</v>
      </c>
      <c r="Q4" s="18">
        <f>Q5+Q17+Q18+Q19</f>
        <v>1682.7</v>
      </c>
      <c r="R4" s="51">
        <f>F4+Q4-G4-P4</f>
        <v>236.70611000000031</v>
      </c>
      <c r="S4" s="18">
        <f>S5+S17+S18+S19</f>
        <v>1702.3999999999999</v>
      </c>
      <c r="T4" s="18">
        <f>G4+P4+S4</f>
        <v>6254.1568900000002</v>
      </c>
      <c r="U4" s="17">
        <f t="shared" ref="U4:U19" si="1">IF(OR(E4="",E4=0),0,T4/E4)</f>
        <v>0.99362814836304103</v>
      </c>
      <c r="V4" s="18">
        <f>V5+V17+V18+V19</f>
        <v>40.064980000000205</v>
      </c>
    </row>
    <row r="5" spans="1:22" s="1" customFormat="1" ht="18.75" thickTop="1">
      <c r="A5" s="1" t="str">
        <f>'[1]3500 '!A305</f>
        <v>a</v>
      </c>
      <c r="B5" s="19"/>
      <c r="C5" s="20" t="s">
        <v>18</v>
      </c>
      <c r="D5" s="21">
        <v>6250</v>
      </c>
      <c r="E5" s="21">
        <f>E6+E10+E12+E13+E14+E15+E16</f>
        <v>6028.9330000000009</v>
      </c>
      <c r="F5" s="22">
        <f>F6+F10+F12+F13+F14+F15+F16</f>
        <v>2965.4330000000004</v>
      </c>
      <c r="G5" s="22">
        <f>G6+G10+G12+G13+G14+G15+G16</f>
        <v>2873.42029</v>
      </c>
      <c r="H5" s="23">
        <f t="shared" ref="H5:H19" si="2">IF(OR(F5="",F5=0),0,G5/F5)</f>
        <v>0.96897157683211843</v>
      </c>
      <c r="I5" s="21">
        <v>682.55972999999983</v>
      </c>
      <c r="J5" s="21">
        <v>448.50143999999989</v>
      </c>
      <c r="K5" s="21">
        <f>K6+K10+K12+K13+K14+K15+K16</f>
        <v>450.40798000000018</v>
      </c>
      <c r="L5" s="21">
        <v>400.69871999999998</v>
      </c>
      <c r="M5" s="22">
        <v>92.012710000000425</v>
      </c>
      <c r="N5" s="23">
        <v>0.96897157683211843</v>
      </c>
      <c r="O5" s="24">
        <f t="shared" ref="O5:O19" si="3">F5-G5</f>
        <v>92.012710000000425</v>
      </c>
      <c r="P5" s="24">
        <f>P6+P10+P12+P13+P14+P15+P16</f>
        <v>1496.7</v>
      </c>
      <c r="Q5" s="24">
        <f>Q6+Q10+Q12+Q13+Q14+Q15+Q16</f>
        <v>1557.7</v>
      </c>
      <c r="R5" s="52">
        <f t="shared" ref="R5:R19" si="4">F5+Q5-G5-P5</f>
        <v>153.01271000000065</v>
      </c>
      <c r="S5" s="24">
        <f>S6+S10+S12+S13+S14+S15+S16</f>
        <v>1640.8</v>
      </c>
      <c r="T5" s="24">
        <f t="shared" ref="T5:T19" si="5">G5+P5+S5</f>
        <v>6010.92029</v>
      </c>
      <c r="U5" s="23">
        <f t="shared" si="1"/>
        <v>0.99701228890750637</v>
      </c>
      <c r="V5" s="24">
        <f>V6+V10+V12+V13+V14+V15+V16</f>
        <v>17.971580000000184</v>
      </c>
    </row>
    <row r="6" spans="1:22" s="1" customFormat="1" ht="18">
      <c r="A6" s="1" t="str">
        <f>'[1]3500 '!A306</f>
        <v>a</v>
      </c>
      <c r="B6" s="25"/>
      <c r="C6" s="26" t="s">
        <v>19</v>
      </c>
      <c r="D6" s="27">
        <v>3580</v>
      </c>
      <c r="E6" s="27">
        <v>3514.4</v>
      </c>
      <c r="F6" s="28">
        <v>1727.9</v>
      </c>
      <c r="G6" s="28">
        <f>SUM(G7:G9)</f>
        <v>1643.8678399999999</v>
      </c>
      <c r="H6" s="29">
        <f t="shared" si="2"/>
        <v>0.95136746339487233</v>
      </c>
      <c r="I6" s="27">
        <v>360.22985</v>
      </c>
      <c r="J6" s="27">
        <v>258.06919999999991</v>
      </c>
      <c r="K6" s="27">
        <f>SUM(K7:K9)</f>
        <v>252.31145000000015</v>
      </c>
      <c r="L6" s="27">
        <v>284.61</v>
      </c>
      <c r="M6" s="28">
        <v>84.032160000000204</v>
      </c>
      <c r="N6" s="29">
        <v>0.95136746339487233</v>
      </c>
      <c r="O6" s="2">
        <f t="shared" si="3"/>
        <v>84.032160000000204</v>
      </c>
      <c r="P6" s="2">
        <v>912.3</v>
      </c>
      <c r="Q6" s="2">
        <v>958.7</v>
      </c>
      <c r="R6" s="53">
        <f t="shared" si="4"/>
        <v>130.43216000000052</v>
      </c>
      <c r="S6" s="34">
        <v>958.2</v>
      </c>
      <c r="T6" s="2">
        <f t="shared" si="5"/>
        <v>3514.3678399999999</v>
      </c>
      <c r="U6" s="29">
        <f t="shared" si="1"/>
        <v>0.99999084907807867</v>
      </c>
      <c r="V6" s="2">
        <f>E6-T6</f>
        <v>3.2160000000203581E-2</v>
      </c>
    </row>
    <row r="7" spans="1:22" s="1" customFormat="1" ht="18">
      <c r="A7" s="1" t="str">
        <f>'[1]3500 '!A307</f>
        <v>a</v>
      </c>
      <c r="B7" s="25"/>
      <c r="C7" s="30" t="s">
        <v>20</v>
      </c>
      <c r="D7" s="27">
        <v>0</v>
      </c>
      <c r="E7" s="27">
        <v>0</v>
      </c>
      <c r="F7" s="28">
        <v>0</v>
      </c>
      <c r="G7" s="28">
        <v>1460.94784</v>
      </c>
      <c r="H7" s="29">
        <f t="shared" si="2"/>
        <v>0</v>
      </c>
      <c r="I7" s="27">
        <v>0</v>
      </c>
      <c r="J7" s="27">
        <v>238.06919999999991</v>
      </c>
      <c r="K7" s="27">
        <v>232.31145000000015</v>
      </c>
      <c r="L7" s="27">
        <v>264.61</v>
      </c>
      <c r="M7" s="28">
        <v>0</v>
      </c>
      <c r="N7" s="29">
        <v>0</v>
      </c>
      <c r="O7" s="2"/>
      <c r="P7" s="2">
        <v>730.5</v>
      </c>
      <c r="Q7" s="2"/>
      <c r="R7" s="53"/>
      <c r="S7" s="34">
        <v>730.5</v>
      </c>
      <c r="T7" s="2">
        <f t="shared" si="5"/>
        <v>2921.9478399999998</v>
      </c>
      <c r="U7" s="29">
        <f t="shared" si="1"/>
        <v>0</v>
      </c>
      <c r="V7" s="2"/>
    </row>
    <row r="8" spans="1:22" s="1" customFormat="1" ht="18">
      <c r="A8" s="1" t="str">
        <f>'[1]3500 '!A308</f>
        <v>a</v>
      </c>
      <c r="B8" s="25"/>
      <c r="C8" s="30" t="s">
        <v>21</v>
      </c>
      <c r="D8" s="27">
        <v>0</v>
      </c>
      <c r="E8" s="27">
        <v>0</v>
      </c>
      <c r="F8" s="28">
        <v>0</v>
      </c>
      <c r="G8" s="28">
        <v>113.485</v>
      </c>
      <c r="H8" s="29">
        <f t="shared" si="2"/>
        <v>0</v>
      </c>
      <c r="I8" s="27">
        <v>0</v>
      </c>
      <c r="J8" s="27">
        <v>0</v>
      </c>
      <c r="K8" s="27">
        <v>0</v>
      </c>
      <c r="L8" s="27">
        <v>0</v>
      </c>
      <c r="M8" s="28">
        <v>0</v>
      </c>
      <c r="N8" s="29">
        <v>0</v>
      </c>
      <c r="O8" s="2"/>
      <c r="P8" s="2">
        <v>121.8</v>
      </c>
      <c r="Q8" s="2"/>
      <c r="R8" s="53"/>
      <c r="S8" s="34">
        <v>167.8</v>
      </c>
      <c r="T8" s="2">
        <f t="shared" si="5"/>
        <v>403.08500000000004</v>
      </c>
      <c r="U8" s="29">
        <f t="shared" si="1"/>
        <v>0</v>
      </c>
      <c r="V8" s="2"/>
    </row>
    <row r="9" spans="1:22" s="1" customFormat="1" ht="18">
      <c r="A9" s="1" t="str">
        <f>'[1]3500 '!A309</f>
        <v>a</v>
      </c>
      <c r="B9" s="25"/>
      <c r="C9" s="30" t="s">
        <v>22</v>
      </c>
      <c r="D9" s="27">
        <v>0</v>
      </c>
      <c r="E9" s="27">
        <v>0</v>
      </c>
      <c r="F9" s="28">
        <v>0</v>
      </c>
      <c r="G9" s="28">
        <v>69.435000000000002</v>
      </c>
      <c r="H9" s="29">
        <f t="shared" si="2"/>
        <v>0</v>
      </c>
      <c r="I9" s="27">
        <v>0</v>
      </c>
      <c r="J9" s="27">
        <v>20.000000000000004</v>
      </c>
      <c r="K9" s="27">
        <v>20</v>
      </c>
      <c r="L9" s="27">
        <v>20</v>
      </c>
      <c r="M9" s="28">
        <v>0</v>
      </c>
      <c r="N9" s="29">
        <v>0</v>
      </c>
      <c r="O9" s="2"/>
      <c r="P9" s="2">
        <v>60</v>
      </c>
      <c r="Q9" s="2"/>
      <c r="R9" s="53"/>
      <c r="S9" s="34">
        <v>60</v>
      </c>
      <c r="T9" s="2">
        <f t="shared" si="5"/>
        <v>189.435</v>
      </c>
      <c r="U9" s="29">
        <f t="shared" si="1"/>
        <v>0</v>
      </c>
      <c r="V9" s="2"/>
    </row>
    <row r="10" spans="1:22" s="1" customFormat="1" ht="18">
      <c r="A10" s="1" t="str">
        <f>'[1]3500 '!A310</f>
        <v>a</v>
      </c>
      <c r="B10" s="25"/>
      <c r="C10" s="26" t="s">
        <v>23</v>
      </c>
      <c r="D10" s="27">
        <v>2600</v>
      </c>
      <c r="E10" s="27">
        <v>2380.7359999999999</v>
      </c>
      <c r="F10" s="28">
        <v>1137.7360000000001</v>
      </c>
      <c r="G10" s="28">
        <v>1137.67832</v>
      </c>
      <c r="H10" s="29">
        <f t="shared" si="2"/>
        <v>0.99994930282596306</v>
      </c>
      <c r="I10" s="27">
        <v>306.98587999999995</v>
      </c>
      <c r="J10" s="27">
        <v>180.21362999999999</v>
      </c>
      <c r="K10" s="27">
        <v>192.67137000000002</v>
      </c>
      <c r="L10" s="27">
        <v>112.72821999999999</v>
      </c>
      <c r="M10" s="28">
        <v>5.7680000000118525E-2</v>
      </c>
      <c r="N10" s="29">
        <v>0.99994930282596306</v>
      </c>
      <c r="O10" s="2">
        <f t="shared" si="3"/>
        <v>5.7680000000118525E-2</v>
      </c>
      <c r="P10" s="2">
        <v>557.1</v>
      </c>
      <c r="Q10" s="2">
        <v>583</v>
      </c>
      <c r="R10" s="53">
        <f t="shared" si="4"/>
        <v>25.957680000000096</v>
      </c>
      <c r="S10" s="34">
        <v>664</v>
      </c>
      <c r="T10" s="2">
        <f t="shared" si="5"/>
        <v>2358.7783199999999</v>
      </c>
      <c r="U10" s="29">
        <f t="shared" si="1"/>
        <v>0.99077693620796259</v>
      </c>
      <c r="V10" s="2">
        <f t="shared" ref="V10:V19" si="6">E10-T10</f>
        <v>21.957679999999982</v>
      </c>
    </row>
    <row r="11" spans="1:22" s="1" customFormat="1" ht="36">
      <c r="A11" s="1" t="str">
        <f>'[1]3500 '!A311</f>
        <v>a</v>
      </c>
      <c r="B11" s="25"/>
      <c r="C11" s="30" t="s">
        <v>24</v>
      </c>
      <c r="D11" s="27">
        <v>0</v>
      </c>
      <c r="E11" s="27">
        <v>0</v>
      </c>
      <c r="F11" s="28">
        <v>0</v>
      </c>
      <c r="G11" s="28">
        <v>36.659999999999997</v>
      </c>
      <c r="H11" s="29">
        <f t="shared" si="2"/>
        <v>0</v>
      </c>
      <c r="I11" s="27">
        <v>0</v>
      </c>
      <c r="J11" s="27">
        <v>6.6099999999999994</v>
      </c>
      <c r="K11" s="27">
        <v>6.6099999999999959</v>
      </c>
      <c r="L11" s="27">
        <v>6.61</v>
      </c>
      <c r="M11" s="28">
        <v>0</v>
      </c>
      <c r="N11" s="29">
        <v>0</v>
      </c>
      <c r="O11" s="2"/>
      <c r="P11" s="2">
        <v>19.8</v>
      </c>
      <c r="Q11" s="2"/>
      <c r="R11" s="53"/>
      <c r="S11" s="34">
        <v>19.8</v>
      </c>
      <c r="T11" s="2">
        <f t="shared" si="5"/>
        <v>76.259999999999991</v>
      </c>
      <c r="U11" s="29">
        <f t="shared" si="1"/>
        <v>0</v>
      </c>
      <c r="V11" s="2"/>
    </row>
    <row r="12" spans="1:22" s="1" customFormat="1" ht="18" hidden="1">
      <c r="A12" s="1" t="str">
        <f>'[1]3500 '!A312</f>
        <v>b</v>
      </c>
      <c r="B12" s="25"/>
      <c r="C12" s="26" t="s">
        <v>25</v>
      </c>
      <c r="D12" s="31">
        <v>0</v>
      </c>
      <c r="E12" s="31">
        <v>0</v>
      </c>
      <c r="F12" s="32">
        <v>0</v>
      </c>
      <c r="G12" s="32">
        <v>0</v>
      </c>
      <c r="H12" s="33">
        <f t="shared" si="2"/>
        <v>0</v>
      </c>
      <c r="I12" s="31">
        <v>0</v>
      </c>
      <c r="J12" s="31">
        <v>0</v>
      </c>
      <c r="K12" s="31">
        <v>0</v>
      </c>
      <c r="L12" s="31">
        <v>0</v>
      </c>
      <c r="M12" s="32">
        <v>0</v>
      </c>
      <c r="N12" s="33">
        <v>0</v>
      </c>
      <c r="O12" s="34">
        <f t="shared" si="3"/>
        <v>0</v>
      </c>
      <c r="P12" s="34"/>
      <c r="Q12" s="34"/>
      <c r="R12" s="54">
        <f t="shared" si="4"/>
        <v>0</v>
      </c>
      <c r="S12" s="34"/>
      <c r="T12" s="34">
        <f t="shared" si="5"/>
        <v>0</v>
      </c>
      <c r="U12" s="33">
        <f t="shared" si="1"/>
        <v>0</v>
      </c>
      <c r="V12" s="2"/>
    </row>
    <row r="13" spans="1:22" s="1" customFormat="1" ht="18" hidden="1">
      <c r="A13" s="1" t="str">
        <f>'[1]3500 '!A313</f>
        <v>b</v>
      </c>
      <c r="B13" s="25"/>
      <c r="C13" s="26" t="s">
        <v>26</v>
      </c>
      <c r="D13" s="31">
        <v>0</v>
      </c>
      <c r="E13" s="31">
        <v>0</v>
      </c>
      <c r="F13" s="32">
        <v>0</v>
      </c>
      <c r="G13" s="32">
        <v>0</v>
      </c>
      <c r="H13" s="33">
        <f t="shared" si="2"/>
        <v>0</v>
      </c>
      <c r="I13" s="31">
        <v>0</v>
      </c>
      <c r="J13" s="31">
        <v>0</v>
      </c>
      <c r="K13" s="31">
        <v>0</v>
      </c>
      <c r="L13" s="31">
        <v>0</v>
      </c>
      <c r="M13" s="32">
        <v>0</v>
      </c>
      <c r="N13" s="33">
        <v>0</v>
      </c>
      <c r="O13" s="34">
        <f t="shared" si="3"/>
        <v>0</v>
      </c>
      <c r="P13" s="34"/>
      <c r="Q13" s="34"/>
      <c r="R13" s="54">
        <f t="shared" si="4"/>
        <v>0</v>
      </c>
      <c r="S13" s="34"/>
      <c r="T13" s="34">
        <f t="shared" si="5"/>
        <v>0</v>
      </c>
      <c r="U13" s="33">
        <f t="shared" si="1"/>
        <v>0</v>
      </c>
      <c r="V13" s="2"/>
    </row>
    <row r="14" spans="1:22" s="1" customFormat="1" ht="18" hidden="1">
      <c r="A14" s="1" t="str">
        <f>'[1]3500 '!A314</f>
        <v>b</v>
      </c>
      <c r="B14" s="25"/>
      <c r="C14" s="26" t="s">
        <v>27</v>
      </c>
      <c r="D14" s="31">
        <v>0</v>
      </c>
      <c r="E14" s="31">
        <v>0</v>
      </c>
      <c r="F14" s="32">
        <v>0</v>
      </c>
      <c r="G14" s="32">
        <v>0</v>
      </c>
      <c r="H14" s="33">
        <f t="shared" si="2"/>
        <v>0</v>
      </c>
      <c r="I14" s="31">
        <v>0</v>
      </c>
      <c r="J14" s="31">
        <v>0</v>
      </c>
      <c r="K14" s="31">
        <v>0</v>
      </c>
      <c r="L14" s="31">
        <v>0</v>
      </c>
      <c r="M14" s="32">
        <v>0</v>
      </c>
      <c r="N14" s="33">
        <v>0</v>
      </c>
      <c r="O14" s="34">
        <f t="shared" si="3"/>
        <v>0</v>
      </c>
      <c r="P14" s="34"/>
      <c r="Q14" s="34"/>
      <c r="R14" s="54">
        <f t="shared" si="4"/>
        <v>0</v>
      </c>
      <c r="S14" s="34"/>
      <c r="T14" s="34">
        <f t="shared" si="5"/>
        <v>0</v>
      </c>
      <c r="U14" s="33">
        <f t="shared" si="1"/>
        <v>0</v>
      </c>
      <c r="V14" s="2"/>
    </row>
    <row r="15" spans="1:22" s="1" customFormat="1" ht="18">
      <c r="A15" s="1" t="str">
        <f>'[1]3500 '!A315</f>
        <v>a</v>
      </c>
      <c r="B15" s="25"/>
      <c r="C15" s="26" t="s">
        <v>28</v>
      </c>
      <c r="D15" s="27">
        <v>50</v>
      </c>
      <c r="E15" s="27">
        <v>115.6</v>
      </c>
      <c r="F15" s="28">
        <v>91.6</v>
      </c>
      <c r="G15" s="28">
        <v>84.95886999999999</v>
      </c>
      <c r="H15" s="29">
        <f t="shared" si="2"/>
        <v>0.92749858078602621</v>
      </c>
      <c r="I15" s="27">
        <v>14.237269999999997</v>
      </c>
      <c r="J15" s="27">
        <v>10.111570000000015</v>
      </c>
      <c r="K15" s="27">
        <v>4.4747599999999892</v>
      </c>
      <c r="L15" s="27">
        <v>1.1158999999999999</v>
      </c>
      <c r="M15" s="28">
        <v>6.641130000000004</v>
      </c>
      <c r="N15" s="29">
        <v>0.92749858078602621</v>
      </c>
      <c r="O15" s="2">
        <f t="shared" si="3"/>
        <v>6.641130000000004</v>
      </c>
      <c r="P15" s="2">
        <v>14</v>
      </c>
      <c r="Q15" s="2">
        <v>11</v>
      </c>
      <c r="R15" s="53">
        <f t="shared" si="4"/>
        <v>3.641130000000004</v>
      </c>
      <c r="S15" s="34">
        <v>16.600000000000001</v>
      </c>
      <c r="T15" s="2">
        <f t="shared" si="5"/>
        <v>115.55886999999998</v>
      </c>
      <c r="U15" s="29">
        <f t="shared" si="1"/>
        <v>0.99964420415224908</v>
      </c>
      <c r="V15" s="2"/>
    </row>
    <row r="16" spans="1:22" s="1" customFormat="1" ht="18">
      <c r="A16" s="1" t="str">
        <f>'[1]3500 '!A316</f>
        <v>a</v>
      </c>
      <c r="B16" s="25"/>
      <c r="C16" s="26" t="s">
        <v>29</v>
      </c>
      <c r="D16" s="27">
        <v>20</v>
      </c>
      <c r="E16" s="27">
        <v>18.196999999999999</v>
      </c>
      <c r="F16" s="28">
        <v>8.1969999999999992</v>
      </c>
      <c r="G16" s="28">
        <v>6.91526</v>
      </c>
      <c r="H16" s="29">
        <f t="shared" si="2"/>
        <v>0.84363303647675991</v>
      </c>
      <c r="I16" s="27">
        <v>1.1067299999999995</v>
      </c>
      <c r="J16" s="27">
        <v>0.10704000000000047</v>
      </c>
      <c r="K16" s="27">
        <v>0.95040000000000013</v>
      </c>
      <c r="L16" s="27">
        <v>2.2446000000000002</v>
      </c>
      <c r="M16" s="28">
        <v>1.2817399999999992</v>
      </c>
      <c r="N16" s="29">
        <v>0.84363303647675991</v>
      </c>
      <c r="O16" s="2">
        <f t="shared" si="3"/>
        <v>1.2817399999999992</v>
      </c>
      <c r="P16" s="2">
        <v>13.3</v>
      </c>
      <c r="Q16" s="2">
        <v>5</v>
      </c>
      <c r="R16" s="53">
        <f t="shared" si="4"/>
        <v>-7.0182600000000015</v>
      </c>
      <c r="S16" s="34">
        <v>2</v>
      </c>
      <c r="T16" s="2">
        <f t="shared" si="5"/>
        <v>22.215260000000001</v>
      </c>
      <c r="U16" s="29">
        <f t="shared" si="1"/>
        <v>1.2208199153706656</v>
      </c>
      <c r="V16" s="2">
        <f t="shared" si="6"/>
        <v>-4.0182600000000015</v>
      </c>
    </row>
    <row r="17" spans="1:22" s="1" customFormat="1" ht="36">
      <c r="A17" s="1" t="str">
        <f>'[1]3500 '!A317</f>
        <v>a</v>
      </c>
      <c r="B17" s="19"/>
      <c r="C17" s="20" t="s">
        <v>30</v>
      </c>
      <c r="D17" s="21">
        <v>350</v>
      </c>
      <c r="E17" s="21">
        <v>238.63800000000001</v>
      </c>
      <c r="F17" s="22">
        <v>113.63800000000001</v>
      </c>
      <c r="G17" s="22">
        <v>90.446889999999996</v>
      </c>
      <c r="H17" s="23">
        <f t="shared" si="2"/>
        <v>0.79592117073514135</v>
      </c>
      <c r="I17" s="21">
        <v>17.738</v>
      </c>
      <c r="J17" s="21">
        <v>17.407449999999997</v>
      </c>
      <c r="K17" s="21">
        <v>33.11365</v>
      </c>
      <c r="L17" s="21">
        <v>56.366799999999998</v>
      </c>
      <c r="M17" s="22">
        <v>23.191110000000009</v>
      </c>
      <c r="N17" s="23">
        <v>0.79592117073514135</v>
      </c>
      <c r="O17" s="24">
        <f t="shared" si="3"/>
        <v>23.191110000000009</v>
      </c>
      <c r="P17" s="2">
        <v>64.5</v>
      </c>
      <c r="Q17" s="2">
        <v>125</v>
      </c>
      <c r="R17" s="53">
        <f t="shared" si="4"/>
        <v>83.691110000000009</v>
      </c>
      <c r="S17" s="34">
        <v>61.6</v>
      </c>
      <c r="T17" s="24">
        <f t="shared" si="5"/>
        <v>216.54688999999999</v>
      </c>
      <c r="U17" s="23">
        <f t="shared" si="1"/>
        <v>0.90742836430073992</v>
      </c>
      <c r="V17" s="2">
        <f t="shared" si="6"/>
        <v>22.091110000000015</v>
      </c>
    </row>
    <row r="18" spans="1:22" s="1" customFormat="1" ht="15.75" hidden="1">
      <c r="A18" s="1" t="str">
        <f>'[1]3500 '!A318</f>
        <v>b</v>
      </c>
      <c r="B18" s="19"/>
      <c r="C18" s="35" t="s">
        <v>31</v>
      </c>
      <c r="D18" s="36">
        <v>0</v>
      </c>
      <c r="E18" s="36">
        <v>0</v>
      </c>
      <c r="F18" s="37">
        <v>0</v>
      </c>
      <c r="G18" s="37">
        <v>0</v>
      </c>
      <c r="H18" s="38">
        <f t="shared" si="2"/>
        <v>0</v>
      </c>
      <c r="I18" s="36">
        <v>0</v>
      </c>
      <c r="J18" s="36">
        <v>0</v>
      </c>
      <c r="K18" s="36">
        <v>0</v>
      </c>
      <c r="L18" s="36">
        <v>0</v>
      </c>
      <c r="M18" s="37">
        <v>0</v>
      </c>
      <c r="N18" s="38">
        <v>0</v>
      </c>
      <c r="O18" s="39">
        <f t="shared" si="3"/>
        <v>0</v>
      </c>
      <c r="P18" s="2"/>
      <c r="Q18" s="2"/>
      <c r="R18" s="53">
        <f t="shared" si="4"/>
        <v>0</v>
      </c>
      <c r="S18" s="39"/>
      <c r="T18" s="39">
        <f t="shared" si="5"/>
        <v>0</v>
      </c>
      <c r="U18" s="38">
        <f t="shared" si="1"/>
        <v>0</v>
      </c>
      <c r="V18" s="2">
        <f t="shared" si="6"/>
        <v>0</v>
      </c>
    </row>
    <row r="19" spans="1:22" s="1" customFormat="1" ht="18.75" thickBot="1">
      <c r="A19" s="1" t="str">
        <f>'[1]3500 '!A319</f>
        <v>a</v>
      </c>
      <c r="B19" s="40"/>
      <c r="C19" s="41" t="s">
        <v>32</v>
      </c>
      <c r="D19" s="42">
        <v>0</v>
      </c>
      <c r="E19" s="42">
        <v>26.692</v>
      </c>
      <c r="F19" s="43">
        <v>26.692</v>
      </c>
      <c r="G19" s="43">
        <v>26.689709999999998</v>
      </c>
      <c r="H19" s="44">
        <f t="shared" si="2"/>
        <v>0.99991420650382135</v>
      </c>
      <c r="I19" s="42">
        <v>0</v>
      </c>
      <c r="J19" s="42">
        <v>0</v>
      </c>
      <c r="K19" s="42">
        <v>0</v>
      </c>
      <c r="L19" s="42">
        <v>0</v>
      </c>
      <c r="M19" s="43">
        <v>2.2900000000021237E-3</v>
      </c>
      <c r="N19" s="44">
        <v>0.99991420650382135</v>
      </c>
      <c r="O19" s="45">
        <f t="shared" si="3"/>
        <v>2.2900000000021237E-3</v>
      </c>
      <c r="P19" s="46"/>
      <c r="Q19" s="46"/>
      <c r="R19" s="55">
        <f t="shared" si="4"/>
        <v>2.2900000000021237E-3</v>
      </c>
      <c r="S19" s="45"/>
      <c r="T19" s="45">
        <f t="shared" si="5"/>
        <v>26.689709999999998</v>
      </c>
      <c r="U19" s="44">
        <f t="shared" si="1"/>
        <v>0.99991420650382135</v>
      </c>
      <c r="V19" s="47">
        <f t="shared" si="6"/>
        <v>2.2900000000021237E-3</v>
      </c>
    </row>
    <row r="21" spans="1:22" ht="96.75" customHeight="1"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</row>
  </sheetData>
  <autoFilter ref="A3:U19">
    <filterColumn colId="0">
      <filters>
        <filter val="a"/>
      </filters>
    </filterColumn>
    <filterColumn colId="16"/>
    <filterColumn colId="17"/>
  </autoFilter>
  <mergeCells count="2">
    <mergeCell ref="J2:K2"/>
    <mergeCell ref="C21:T21"/>
  </mergeCells>
  <pageMargins left="0.2" right="0" top="0.75" bottom="0.25" header="0.05" footer="0.05"/>
  <pageSetup scale="61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Teona Tsertsvadze</dc:creator>
  <cp:lastModifiedBy>mgotiashvili</cp:lastModifiedBy>
  <cp:lastPrinted>2015-07-09T06:25:33Z</cp:lastPrinted>
  <dcterms:created xsi:type="dcterms:W3CDTF">2015-07-03T07:36:14Z</dcterms:created>
  <dcterms:modified xsi:type="dcterms:W3CDTF">2015-07-09T13:16:08Z</dcterms:modified>
</cp:coreProperties>
</file>