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ცვლილება 03.11.16" sheetId="4" r:id="rId1"/>
    <sheet name="ცვლილება დეტალური" sheetId="1" r:id="rId2"/>
    <sheet name="დეტალური შესრულება" sheetId="2" r:id="rId3"/>
    <sheet name="Sheet3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H151" i="4" l="1"/>
  <c r="H150" i="4"/>
  <c r="H149" i="4"/>
  <c r="I149" i="4" s="1"/>
  <c r="F149" i="4"/>
  <c r="E149" i="4"/>
  <c r="H148" i="4"/>
  <c r="H147" i="4"/>
  <c r="H146" i="4"/>
  <c r="H145" i="4"/>
  <c r="H144" i="4" s="1"/>
  <c r="I144" i="4" s="1"/>
  <c r="F144" i="4"/>
  <c r="E144" i="4"/>
  <c r="H143" i="4"/>
  <c r="H142" i="4"/>
  <c r="H141" i="4"/>
  <c r="H140" i="4"/>
  <c r="F139" i="4"/>
  <c r="E139" i="4"/>
  <c r="H138" i="4"/>
  <c r="H137" i="4"/>
  <c r="H136" i="4"/>
  <c r="H135" i="4"/>
  <c r="H134" i="4"/>
  <c r="H133" i="4"/>
  <c r="H132" i="4"/>
  <c r="F132" i="4"/>
  <c r="E132" i="4"/>
  <c r="F119" i="4"/>
  <c r="E119" i="4"/>
  <c r="H118" i="4"/>
  <c r="H117" i="4"/>
  <c r="H116" i="4"/>
  <c r="H115" i="4"/>
  <c r="H114" i="4" s="1"/>
  <c r="F114" i="4"/>
  <c r="E114" i="4"/>
  <c r="H113" i="4"/>
  <c r="H112" i="4"/>
  <c r="H111" i="4"/>
  <c r="H110" i="4"/>
  <c r="H109" i="4"/>
  <c r="H108" i="4"/>
  <c r="H107" i="4"/>
  <c r="H106" i="4" s="1"/>
  <c r="F106" i="4"/>
  <c r="E106" i="4"/>
  <c r="F103" i="4"/>
  <c r="E103" i="4"/>
  <c r="H102" i="4"/>
  <c r="H101" i="4"/>
  <c r="H100" i="4"/>
  <c r="H99" i="4"/>
  <c r="H98" i="4"/>
  <c r="H97" i="4"/>
  <c r="I97" i="4" s="1"/>
  <c r="F97" i="4"/>
  <c r="E97" i="4"/>
  <c r="H96" i="4"/>
  <c r="H95" i="4"/>
  <c r="H94" i="4"/>
  <c r="H93" i="4"/>
  <c r="H92" i="4"/>
  <c r="H91" i="4"/>
  <c r="H90" i="4"/>
  <c r="H89" i="4"/>
  <c r="I89" i="4" s="1"/>
  <c r="F89" i="4"/>
  <c r="E89" i="4"/>
  <c r="F87" i="4"/>
  <c r="H87" i="4" s="1"/>
  <c r="F86" i="4"/>
  <c r="H86" i="4" s="1"/>
  <c r="F85" i="4"/>
  <c r="H85" i="4" s="1"/>
  <c r="F84" i="4"/>
  <c r="H84" i="4" s="1"/>
  <c r="H83" i="4" s="1"/>
  <c r="E83" i="4"/>
  <c r="I82" i="4"/>
  <c r="H77" i="4"/>
  <c r="F77" i="4"/>
  <c r="E77" i="4"/>
  <c r="H76" i="4"/>
  <c r="H75" i="4"/>
  <c r="H74" i="4"/>
  <c r="H73" i="4"/>
  <c r="H72" i="4"/>
  <c r="H71" i="4"/>
  <c r="H70" i="4" s="1"/>
  <c r="F70" i="4"/>
  <c r="E70" i="4"/>
  <c r="F66" i="4"/>
  <c r="I63" i="4"/>
  <c r="H62" i="4"/>
  <c r="H61" i="4"/>
  <c r="H59" i="4" s="1"/>
  <c r="I59" i="4" s="1"/>
  <c r="F59" i="4"/>
  <c r="E59" i="4"/>
  <c r="H53" i="4"/>
  <c r="H52" i="4"/>
  <c r="H51" i="4"/>
  <c r="I51" i="4" s="1"/>
  <c r="I50" i="4"/>
  <c r="H49" i="4"/>
  <c r="F49" i="4"/>
  <c r="E49" i="4"/>
  <c r="H38" i="4"/>
  <c r="I37" i="4"/>
  <c r="H36" i="4"/>
  <c r="H35" i="4"/>
  <c r="F35" i="4"/>
  <c r="E35" i="4"/>
  <c r="F34" i="4"/>
  <c r="H34" i="4" s="1"/>
  <c r="F33" i="4"/>
  <c r="H29" i="4"/>
  <c r="F29" i="4"/>
  <c r="E29" i="4"/>
  <c r="F25" i="4"/>
  <c r="H20" i="4"/>
  <c r="F20" i="4"/>
  <c r="E20" i="4"/>
  <c r="H15" i="4"/>
  <c r="F15" i="4"/>
  <c r="E15" i="4"/>
  <c r="H10" i="4"/>
  <c r="I10" i="4" s="1"/>
  <c r="F10" i="4"/>
  <c r="E10" i="4"/>
  <c r="J151" i="1"/>
  <c r="J150" i="1"/>
  <c r="J149" i="1"/>
  <c r="K149" i="1" s="1"/>
  <c r="F149" i="1"/>
  <c r="E149" i="1"/>
  <c r="J148" i="1"/>
  <c r="J147" i="1"/>
  <c r="J146" i="1"/>
  <c r="J145" i="1"/>
  <c r="J144" i="1"/>
  <c r="K144" i="1" s="1"/>
  <c r="F144" i="1"/>
  <c r="E144" i="1"/>
  <c r="J143" i="1"/>
  <c r="J142" i="1"/>
  <c r="J141" i="1"/>
  <c r="J140" i="1"/>
  <c r="L140" i="1" s="1"/>
  <c r="G140" i="1"/>
  <c r="J139" i="1"/>
  <c r="K139" i="1" s="1"/>
  <c r="F139" i="1"/>
  <c r="E139" i="1"/>
  <c r="J138" i="1"/>
  <c r="L138" i="1" s="1"/>
  <c r="G138" i="1"/>
  <c r="J137" i="1"/>
  <c r="J136" i="1"/>
  <c r="J135" i="1"/>
  <c r="J134" i="1"/>
  <c r="J133" i="1"/>
  <c r="J132" i="1"/>
  <c r="L132" i="1" s="1"/>
  <c r="F132" i="1"/>
  <c r="E132" i="1"/>
  <c r="F119" i="1"/>
  <c r="E119" i="1"/>
  <c r="J118" i="1"/>
  <c r="J117" i="1"/>
  <c r="L117" i="1" s="1"/>
  <c r="G117" i="1"/>
  <c r="J116" i="1"/>
  <c r="J115" i="1"/>
  <c r="J114" i="1"/>
  <c r="K114" i="1" s="1"/>
  <c r="F114" i="1"/>
  <c r="E114" i="1"/>
  <c r="J113" i="1"/>
  <c r="J112" i="1"/>
  <c r="J111" i="1"/>
  <c r="J110" i="1"/>
  <c r="J109" i="1"/>
  <c r="L109" i="1" s="1"/>
  <c r="G109" i="1"/>
  <c r="J108" i="1"/>
  <c r="J107" i="1"/>
  <c r="J106" i="1"/>
  <c r="K106" i="1" s="1"/>
  <c r="F106" i="1"/>
  <c r="E106" i="1"/>
  <c r="F103" i="1"/>
  <c r="E103" i="1"/>
  <c r="J102" i="1"/>
  <c r="J101" i="1"/>
  <c r="J100" i="1"/>
  <c r="L100" i="1" s="1"/>
  <c r="G100" i="1"/>
  <c r="J99" i="1"/>
  <c r="J98" i="1"/>
  <c r="J97" i="1"/>
  <c r="K97" i="1" s="1"/>
  <c r="F97" i="1"/>
  <c r="E97" i="1"/>
  <c r="J96" i="1"/>
  <c r="J95" i="1"/>
  <c r="J94" i="1"/>
  <c r="J93" i="1"/>
  <c r="G93" i="1"/>
  <c r="L93" i="1" s="1"/>
  <c r="J92" i="1"/>
  <c r="J91" i="1"/>
  <c r="J90" i="1"/>
  <c r="J89" i="1"/>
  <c r="K89" i="1" s="1"/>
  <c r="F89" i="1"/>
  <c r="E89" i="1"/>
  <c r="F87" i="1"/>
  <c r="J87" i="1" s="1"/>
  <c r="G86" i="1"/>
  <c r="F86" i="1"/>
  <c r="J86" i="1" s="1"/>
  <c r="L86" i="1" s="1"/>
  <c r="F85" i="1"/>
  <c r="J85" i="1" s="1"/>
  <c r="F84" i="1"/>
  <c r="J84" i="1" s="1"/>
  <c r="J83" i="1" s="1"/>
  <c r="F83" i="1"/>
  <c r="E83" i="1"/>
  <c r="K82" i="1"/>
  <c r="G81" i="1"/>
  <c r="L81" i="1" s="1"/>
  <c r="J77" i="1"/>
  <c r="L77" i="1" s="1"/>
  <c r="F77" i="1"/>
  <c r="E77" i="1"/>
  <c r="J76" i="1"/>
  <c r="J75" i="1"/>
  <c r="J74" i="1"/>
  <c r="L73" i="1"/>
  <c r="J73" i="1"/>
  <c r="J72" i="1"/>
  <c r="J71" i="1"/>
  <c r="J70" i="1"/>
  <c r="L70" i="1" s="1"/>
  <c r="F70" i="1"/>
  <c r="E70" i="1"/>
  <c r="F66" i="1"/>
  <c r="L63" i="1"/>
  <c r="K63" i="1"/>
  <c r="J62" i="1"/>
  <c r="L62" i="1" s="1"/>
  <c r="J61" i="1"/>
  <c r="J59" i="1"/>
  <c r="K59" i="1" s="1"/>
  <c r="G59" i="1"/>
  <c r="F59" i="1"/>
  <c r="E59" i="1"/>
  <c r="J53" i="1"/>
  <c r="J52" i="1"/>
  <c r="J51" i="1"/>
  <c r="K51" i="1" s="1"/>
  <c r="L50" i="1"/>
  <c r="K50" i="1"/>
  <c r="J49" i="1"/>
  <c r="K49" i="1" s="1"/>
  <c r="F49" i="1"/>
  <c r="E49" i="1"/>
  <c r="J38" i="1"/>
  <c r="K37" i="1"/>
  <c r="J36" i="1"/>
  <c r="J35" i="1"/>
  <c r="F35" i="1"/>
  <c r="K35" i="1" s="1"/>
  <c r="E35" i="1"/>
  <c r="F34" i="1"/>
  <c r="J34" i="1" s="1"/>
  <c r="F33" i="1"/>
  <c r="G32" i="1"/>
  <c r="L32" i="1" s="1"/>
  <c r="J29" i="1"/>
  <c r="L29" i="1" s="1"/>
  <c r="F29" i="1"/>
  <c r="E29" i="1"/>
  <c r="L28" i="1"/>
  <c r="L25" i="1"/>
  <c r="F25" i="1"/>
  <c r="L24" i="1"/>
  <c r="L23" i="1"/>
  <c r="L22" i="1"/>
  <c r="J20" i="1"/>
  <c r="K20" i="1" s="1"/>
  <c r="F20" i="1"/>
  <c r="E20" i="1"/>
  <c r="L18" i="1"/>
  <c r="L17" i="1"/>
  <c r="J15" i="1"/>
  <c r="L15" i="1" s="1"/>
  <c r="F15" i="1"/>
  <c r="E15" i="1"/>
  <c r="L13" i="1"/>
  <c r="G13" i="1"/>
  <c r="J10" i="1"/>
  <c r="K10" i="1" s="1"/>
  <c r="F10" i="1"/>
  <c r="E10" i="1"/>
  <c r="L151" i="2"/>
  <c r="M151" i="2" s="1"/>
  <c r="L150" i="2"/>
  <c r="M150" i="2" s="1"/>
  <c r="K149" i="2"/>
  <c r="J149" i="2"/>
  <c r="L149" i="2" s="1"/>
  <c r="F149" i="2"/>
  <c r="H149" i="2" s="1"/>
  <c r="E149" i="2"/>
  <c r="L148" i="2"/>
  <c r="M148" i="2" s="1"/>
  <c r="L147" i="2"/>
  <c r="M147" i="2" s="1"/>
  <c r="L146" i="2"/>
  <c r="M146" i="2" s="1"/>
  <c r="L145" i="2"/>
  <c r="M145" i="2" s="1"/>
  <c r="K144" i="2"/>
  <c r="J144" i="2"/>
  <c r="L144" i="2" s="1"/>
  <c r="H144" i="2"/>
  <c r="F144" i="2"/>
  <c r="E144" i="2"/>
  <c r="L143" i="2"/>
  <c r="M143" i="2" s="1"/>
  <c r="L142" i="2"/>
  <c r="M142" i="2" s="1"/>
  <c r="L141" i="2"/>
  <c r="M141" i="2" s="1"/>
  <c r="L140" i="2"/>
  <c r="M140" i="2" s="1"/>
  <c r="K139" i="2"/>
  <c r="J139" i="2"/>
  <c r="L139" i="2" s="1"/>
  <c r="H139" i="2"/>
  <c r="F139" i="2"/>
  <c r="E139" i="2"/>
  <c r="L138" i="2"/>
  <c r="M138" i="2" s="1"/>
  <c r="K138" i="2"/>
  <c r="M137" i="2"/>
  <c r="L137" i="2"/>
  <c r="M136" i="2"/>
  <c r="L136" i="2"/>
  <c r="M135" i="2"/>
  <c r="L135" i="2"/>
  <c r="M134" i="2"/>
  <c r="L134" i="2"/>
  <c r="M133" i="2"/>
  <c r="L133" i="2"/>
  <c r="K132" i="2"/>
  <c r="J132" i="2"/>
  <c r="L132" i="2" s="1"/>
  <c r="F132" i="2"/>
  <c r="H132" i="2" s="1"/>
  <c r="E132" i="2"/>
  <c r="K131" i="2"/>
  <c r="L131" i="2" s="1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K119" i="2"/>
  <c r="J119" i="2"/>
  <c r="L119" i="2" s="1"/>
  <c r="H119" i="2"/>
  <c r="F119" i="2"/>
  <c r="E119" i="2"/>
  <c r="L118" i="2"/>
  <c r="M118" i="2" s="1"/>
  <c r="K118" i="2"/>
  <c r="M117" i="2"/>
  <c r="L117" i="2"/>
  <c r="M116" i="2"/>
  <c r="L116" i="2"/>
  <c r="M115" i="2"/>
  <c r="L115" i="2"/>
  <c r="K114" i="2"/>
  <c r="J114" i="2"/>
  <c r="L114" i="2" s="1"/>
  <c r="F114" i="2"/>
  <c r="H114" i="2" s="1"/>
  <c r="E114" i="2"/>
  <c r="K113" i="2"/>
  <c r="L113" i="2" s="1"/>
  <c r="M113" i="2" s="1"/>
  <c r="L112" i="2"/>
  <c r="M112" i="2" s="1"/>
  <c r="L111" i="2"/>
  <c r="M111" i="2" s="1"/>
  <c r="L110" i="2"/>
  <c r="M110" i="2" s="1"/>
  <c r="L109" i="2"/>
  <c r="M109" i="2" s="1"/>
  <c r="L108" i="2"/>
  <c r="M108" i="2" s="1"/>
  <c r="L107" i="2"/>
  <c r="M107" i="2" s="1"/>
  <c r="K106" i="2"/>
  <c r="J106" i="2"/>
  <c r="L106" i="2" s="1"/>
  <c r="H106" i="2"/>
  <c r="F106" i="2"/>
  <c r="E106" i="2"/>
  <c r="L104" i="2"/>
  <c r="K103" i="2"/>
  <c r="J103" i="2"/>
  <c r="L103" i="2" s="1"/>
  <c r="H103" i="2"/>
  <c r="F103" i="2"/>
  <c r="E103" i="2"/>
  <c r="L102" i="2"/>
  <c r="M102" i="2" s="1"/>
  <c r="K102" i="2"/>
  <c r="M101" i="2"/>
  <c r="L101" i="2"/>
  <c r="M100" i="2"/>
  <c r="L100" i="2"/>
  <c r="M99" i="2"/>
  <c r="L99" i="2"/>
  <c r="M98" i="2"/>
  <c r="L98" i="2"/>
  <c r="K97" i="2"/>
  <c r="J97" i="2"/>
  <c r="L97" i="2" s="1"/>
  <c r="F97" i="2"/>
  <c r="H97" i="2" s="1"/>
  <c r="E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K89" i="2"/>
  <c r="J89" i="2"/>
  <c r="L89" i="2" s="1"/>
  <c r="F89" i="2"/>
  <c r="H89" i="2" s="1"/>
  <c r="E89" i="2"/>
  <c r="K87" i="2"/>
  <c r="L87" i="2" s="1"/>
  <c r="M87" i="2" s="1"/>
  <c r="F87" i="2"/>
  <c r="L86" i="2"/>
  <c r="F86" i="2"/>
  <c r="M86" i="2" s="1"/>
  <c r="L85" i="2"/>
  <c r="F85" i="2"/>
  <c r="M85" i="2" s="1"/>
  <c r="L84" i="2"/>
  <c r="F84" i="2"/>
  <c r="M84" i="2" s="1"/>
  <c r="K83" i="2"/>
  <c r="J83" i="2"/>
  <c r="L83" i="2" s="1"/>
  <c r="H83" i="2"/>
  <c r="F83" i="2"/>
  <c r="E83" i="2"/>
  <c r="L82" i="2"/>
  <c r="M82" i="2" s="1"/>
  <c r="L81" i="2"/>
  <c r="M81" i="2" s="1"/>
  <c r="L80" i="2"/>
  <c r="M80" i="2" s="1"/>
  <c r="L79" i="2"/>
  <c r="M79" i="2" s="1"/>
  <c r="L78" i="2"/>
  <c r="M78" i="2" s="1"/>
  <c r="K77" i="2"/>
  <c r="F77" i="2"/>
  <c r="H77" i="2" s="1"/>
  <c r="E77" i="2"/>
  <c r="M76" i="2"/>
  <c r="L76" i="2"/>
  <c r="M75" i="2"/>
  <c r="L75" i="2"/>
  <c r="K74" i="2"/>
  <c r="L74" i="2" s="1"/>
  <c r="M74" i="2" s="1"/>
  <c r="L73" i="2"/>
  <c r="M73" i="2" s="1"/>
  <c r="L72" i="2"/>
  <c r="M72" i="2" s="1"/>
  <c r="L71" i="2"/>
  <c r="M71" i="2" s="1"/>
  <c r="K70" i="2"/>
  <c r="J70" i="2"/>
  <c r="L70" i="2" s="1"/>
  <c r="H70" i="2"/>
  <c r="F70" i="2"/>
  <c r="E70" i="2"/>
  <c r="L68" i="2"/>
  <c r="M68" i="2" s="1"/>
  <c r="K68" i="2"/>
  <c r="K67" i="2"/>
  <c r="L66" i="2"/>
  <c r="M66" i="2" s="1"/>
  <c r="I66" i="2"/>
  <c r="F66" i="2"/>
  <c r="L64" i="2"/>
  <c r="M64" i="2" s="1"/>
  <c r="I63" i="2"/>
  <c r="L63" i="2" s="1"/>
  <c r="L62" i="2"/>
  <c r="M62" i="2" s="1"/>
  <c r="L61" i="2"/>
  <c r="M61" i="2" s="1"/>
  <c r="L60" i="2"/>
  <c r="M60" i="2" s="1"/>
  <c r="K59" i="2"/>
  <c r="J59" i="2"/>
  <c r="L59" i="2" s="1"/>
  <c r="G59" i="2"/>
  <c r="F59" i="2"/>
  <c r="H59" i="2" s="1"/>
  <c r="E59" i="2"/>
  <c r="M53" i="2"/>
  <c r="L53" i="2"/>
  <c r="M52" i="2"/>
  <c r="L52" i="2"/>
  <c r="M51" i="2"/>
  <c r="L51" i="2"/>
  <c r="L50" i="2"/>
  <c r="M50" i="2" s="1"/>
  <c r="K49" i="2"/>
  <c r="J49" i="2"/>
  <c r="L49" i="2" s="1"/>
  <c r="F49" i="2"/>
  <c r="H49" i="2" s="1"/>
  <c r="E49" i="2"/>
  <c r="L41" i="2"/>
  <c r="H41" i="2"/>
  <c r="M41" i="2" s="1"/>
  <c r="K39" i="2"/>
  <c r="I39" i="2"/>
  <c r="L39" i="2" s="1"/>
  <c r="H39" i="2"/>
  <c r="L38" i="2"/>
  <c r="M38" i="2" s="1"/>
  <c r="L36" i="2"/>
  <c r="M36" i="2" s="1"/>
  <c r="K35" i="2"/>
  <c r="J35" i="2"/>
  <c r="L35" i="2" s="1"/>
  <c r="F35" i="2"/>
  <c r="H35" i="2" s="1"/>
  <c r="E35" i="2"/>
  <c r="L34" i="2"/>
  <c r="F34" i="2"/>
  <c r="H34" i="2" s="1"/>
  <c r="M34" i="2" s="1"/>
  <c r="L33" i="2"/>
  <c r="F33" i="2"/>
  <c r="M33" i="2" s="1"/>
  <c r="L32" i="2"/>
  <c r="M32" i="2" s="1"/>
  <c r="L31" i="2"/>
  <c r="M31" i="2" s="1"/>
  <c r="L30" i="2"/>
  <c r="M30" i="2" s="1"/>
  <c r="K29" i="2"/>
  <c r="J29" i="2"/>
  <c r="H29" i="2"/>
  <c r="F29" i="2"/>
  <c r="E29" i="2"/>
  <c r="L28" i="2"/>
  <c r="M28" i="2" s="1"/>
  <c r="L27" i="2"/>
  <c r="M27" i="2" s="1"/>
  <c r="L26" i="2"/>
  <c r="M26" i="2" s="1"/>
  <c r="K25" i="2"/>
  <c r="J25" i="2"/>
  <c r="L25" i="2" s="1"/>
  <c r="L20" i="2" s="1"/>
  <c r="F25" i="2"/>
  <c r="M24" i="2"/>
  <c r="L24" i="2"/>
  <c r="M23" i="2"/>
  <c r="L23" i="2"/>
  <c r="M22" i="2"/>
  <c r="L22" i="2"/>
  <c r="M21" i="2"/>
  <c r="L21" i="2"/>
  <c r="K20" i="2"/>
  <c r="J20" i="2"/>
  <c r="F20" i="2"/>
  <c r="H20" i="2" s="1"/>
  <c r="E20" i="2"/>
  <c r="M19" i="2"/>
  <c r="L19" i="2"/>
  <c r="M18" i="2"/>
  <c r="L18" i="2"/>
  <c r="M17" i="2"/>
  <c r="L17" i="2"/>
  <c r="M16" i="2"/>
  <c r="L16" i="2"/>
  <c r="L15" i="2"/>
  <c r="K15" i="2"/>
  <c r="J15" i="2"/>
  <c r="F15" i="2"/>
  <c r="H15" i="2" s="1"/>
  <c r="E15" i="2"/>
  <c r="M14" i="2"/>
  <c r="L14" i="2"/>
  <c r="M13" i="2"/>
  <c r="L13" i="2"/>
  <c r="M12" i="2"/>
  <c r="L12" i="2"/>
  <c r="M11" i="2"/>
  <c r="L11" i="2"/>
  <c r="L10" i="2"/>
  <c r="K10" i="2"/>
  <c r="J10" i="2"/>
  <c r="F10" i="2"/>
  <c r="H10" i="2" s="1"/>
  <c r="E10" i="2"/>
  <c r="E9" i="2"/>
  <c r="E7" i="2" s="1"/>
  <c r="I20" i="4" l="1"/>
  <c r="I35" i="4"/>
  <c r="I49" i="4"/>
  <c r="F83" i="4"/>
  <c r="H139" i="4"/>
  <c r="I139" i="4" s="1"/>
  <c r="I83" i="4"/>
  <c r="I106" i="4"/>
  <c r="I114" i="4"/>
  <c r="I15" i="4"/>
  <c r="I29" i="4"/>
  <c r="I70" i="4"/>
  <c r="I77" i="4"/>
  <c r="I132" i="4"/>
  <c r="L83" i="1"/>
  <c r="K83" i="1"/>
  <c r="L10" i="1"/>
  <c r="K15" i="1"/>
  <c r="K154" i="1" s="1"/>
  <c r="L20" i="1"/>
  <c r="K29" i="1"/>
  <c r="L49" i="1"/>
  <c r="L59" i="1"/>
  <c r="K70" i="1"/>
  <c r="K77" i="1"/>
  <c r="L89" i="1"/>
  <c r="L97" i="1"/>
  <c r="L106" i="1"/>
  <c r="L114" i="1"/>
  <c r="K132" i="1"/>
  <c r="L139" i="1"/>
  <c r="M25" i="2"/>
  <c r="M39" i="2"/>
  <c r="M103" i="2"/>
  <c r="L29" i="2"/>
  <c r="H33" i="2"/>
  <c r="L77" i="2"/>
  <c r="I154" i="4" l="1"/>
</calcChain>
</file>

<file path=xl/comments1.xml><?xml version="1.0" encoding="utf-8"?>
<comments xmlns="http://schemas.openxmlformats.org/spreadsheetml/2006/main">
  <authors>
    <author>Author</author>
  </authors>
  <commentList>
    <comment ref="G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რესურსი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 რესურსი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I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რესურსი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 რესურსი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სულ 02 კოდის ბიუჯეტი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K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მოსალოდნელი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</t>
        </r>
      </text>
    </comment>
    <comment ref="H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სულ 03 კოდის ბიუჯეტი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K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სულ მოსალოდნელი</t>
        </r>
      </text>
    </comment>
    <comment ref="L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</t>
        </r>
      </text>
    </comment>
    <comment ref="I5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K5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I6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L6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სულ ხარჯი 2016</t>
        </r>
      </text>
    </comment>
    <comment ref="K6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სულ მოსალოდნელი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sharedStrings.xml><?xml version="1.0" encoding="utf-8"?>
<sst xmlns="http://schemas.openxmlformats.org/spreadsheetml/2006/main" count="898" uniqueCount="299">
  <si>
    <t>დანართი №3.3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</si>
  <si>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</si>
  <si>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</si>
  <si>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</si>
  <si>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დამტკიცებული</t>
  </si>
  <si>
    <t>2016 დაზუსტებული</t>
  </si>
  <si>
    <t>სატენდერო ეკონომია</t>
  </si>
  <si>
    <t>2016 ბიუჯეტი</t>
  </si>
  <si>
    <t>საკასო 9 თვე</t>
  </si>
  <si>
    <t>გაწეული ხარჯი  10 თვე</t>
  </si>
  <si>
    <t>მოსალოდნელი ოქტომბერი-დეკემბერი</t>
  </si>
  <si>
    <t>სულ სავარაუდო ხარჯი 2016</t>
  </si>
  <si>
    <t>დეფიციტი/პროფიციტი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</si>
  <si>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</si>
  <si>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</si>
  <si>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</si>
  <si>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</si>
  <si>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</si>
  <si>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</si>
  <si>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</si>
  <si>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</si>
  <si>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3.2.1.1.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</si>
  <si>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</si>
  <si>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</si>
  <si>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</si>
  <si>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</si>
  <si>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35 03 02 02</t>
  </si>
  <si>
    <t xml:space="preserve">იმუნიზაცია 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</si>
  <si>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</si>
  <si>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</si>
  <si>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</si>
  <si>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</si>
  <si>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</si>
  <si>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</si>
  <si>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</si>
  <si>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</si>
  <si>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</si>
  <si>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</si>
  <si>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</si>
  <si>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</si>
  <si>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3.2.3.2</t>
  </si>
  <si>
    <t>მალარიისა და სხვა პარაზიტული დაავადებების პრევენციისა და კონტროლის გაუმჯობესება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</si>
  <si>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</si>
  <si>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</si>
  <si>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</si>
  <si>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</si>
  <si>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</si>
  <si>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</si>
  <si>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</si>
  <si>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</si>
  <si>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</si>
  <si>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35 03 02 04</t>
  </si>
  <si>
    <t>უსაფრთხო სისხლი</t>
  </si>
  <si>
    <t>3.2.4.1</t>
  </si>
  <si>
    <t>დონორული სისხლის კვლევა B და C ჰეპატიტზე, აივ-ინფექციაზე/შიდსზე და ათაშანგზე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</si>
  <si>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</si>
  <si>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</si>
  <si>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</si>
  <si>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</si>
  <si>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</si>
  <si>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</si>
  <si>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</si>
  <si>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</si>
  <si>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</si>
  <si>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</si>
  <si>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</si>
  <si>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</si>
  <si>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</si>
  <si>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</si>
  <si>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</si>
  <si>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</si>
  <si>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</si>
  <si>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</si>
  <si>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</si>
  <si>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</si>
  <si>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</si>
  <si>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ტუბერკულოზის სამკურნალო პირველი რიგის მედიკამენტების შესყიდვა</t>
  </si>
  <si>
    <t>3.2.7.7</t>
  </si>
  <si>
    <t>ტუბერკულოზის სამკურნალო მეორე რიგის მედიკამენტების შესყიდვა</t>
  </si>
  <si>
    <t>3.2.7.8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</si>
  <si>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</si>
  <si>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3.2.7.9</t>
  </si>
  <si>
    <t>თხევადი კულტურალური კვლევისთვისთვის საჭირო სახარჯი მასალების შეძენა</t>
  </si>
  <si>
    <t>3.2.7.10</t>
  </si>
  <si>
    <t>Xpert MTB/RIF ლაბორატორიული კვლევები - Fast სტრატეგია</t>
  </si>
  <si>
    <t>3.2.7.11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</si>
  <si>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</si>
  <si>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3.2.7.12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</si>
  <si>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</si>
  <si>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3.2.7.13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</si>
  <si>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</si>
  <si>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35 03 02 08</t>
  </si>
  <si>
    <t>აივ ინფექცია/შიდსის მართვა</t>
  </si>
  <si>
    <t>3.2.8.1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</si>
  <si>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</si>
  <si>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</si>
  <si>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</si>
  <si>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</si>
  <si>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</si>
  <si>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</si>
  <si>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აივ-ინფექცია/შიდსის სამკურნალო პირველი რიგის მედიკამენტების შესყიდვა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</si>
  <si>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</si>
  <si>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</si>
  <si>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</si>
  <si>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არვ მკურნალობის მონიტორინგის ტესტ-სისტემები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</si>
  <si>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</si>
  <si>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</si>
  <si>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</si>
  <si>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</si>
  <si>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</si>
  <si>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</si>
  <si>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</si>
  <si>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</si>
  <si>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3.2.9.1</t>
  </si>
  <si>
    <t>ანტენატალური მეთვალყურეობა</t>
  </si>
  <si>
    <t>3.2.9.2</t>
  </si>
  <si>
    <t>მაღალი რისკის ორსულთა, მშობიარეთა და მელოგინეთა მკურნალობა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</si>
  <si>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</si>
  <si>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</si>
  <si>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</si>
  <si>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</si>
  <si>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</si>
  <si>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</si>
  <si>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</si>
  <si>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</si>
  <si>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3.2.9.7</t>
  </si>
  <si>
    <t>ორსულთა მედიკამენტებით უზრუნველყოფა.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</si>
  <si>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</si>
  <si>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</si>
  <si>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მიკროელემენტების შემცველი საკვები დანამატების შესყიდვა</t>
  </si>
  <si>
    <t>35 03 02 10</t>
  </si>
  <si>
    <t>ნარკომანიით დაავადებულ პაციენტთა მკურნალობა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</si>
  <si>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</si>
  <si>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</si>
  <si>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</si>
  <si>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</si>
  <si>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</si>
  <si>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</si>
  <si>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</si>
  <si>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</si>
  <si>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</si>
  <si>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</si>
  <si>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</si>
  <si>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</si>
  <si>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</si>
  <si>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</si>
  <si>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3.2.11.1</t>
  </si>
  <si>
    <t>თამბაქოს მოხმარების კონტროლის გაძლიერება</t>
  </si>
  <si>
    <t>3.2.11.2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</si>
  <si>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</si>
  <si>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</si>
  <si>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</si>
  <si>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</si>
  <si>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</si>
  <si>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</si>
  <si>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</si>
  <si>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</si>
  <si>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</si>
  <si>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>3.2.12.1</t>
  </si>
  <si>
    <t>სკრინინგის კომპონენტი</t>
  </si>
  <si>
    <t>3.2.12.2</t>
  </si>
  <si>
    <t xml:space="preserve">C ჰეპატიტით დაავადებულ პირთა დიაგნოსტიკა </t>
  </si>
  <si>
    <t>3.2.12.3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</si>
  <si>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</si>
  <si>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3.2.12.4</t>
  </si>
  <si>
    <t>მედიკამენტების ლოჯისტიკა</t>
  </si>
  <si>
    <t>35 03 03</t>
  </si>
  <si>
    <t>მოსახლეობის სამედიცინო მომსახურების მიწოდება პრიორიტეტულ სფეროებში</t>
  </si>
  <si>
    <t>35 03 03 01</t>
  </si>
  <si>
    <t xml:space="preserve">ფსიქიკური ჯანმრთელობა </t>
  </si>
  <si>
    <t>3.3.1.1.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</si>
  <si>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</si>
  <si>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</si>
  <si>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</si>
  <si>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3.3.1.1</t>
  </si>
  <si>
    <t>ფსიქიატრიული კრიზისული ინტერვენცია</t>
  </si>
  <si>
    <t>3.3.1.2</t>
  </si>
  <si>
    <t>თემზე დაფუძნებული მობილური გუნდის მომსახურება</t>
  </si>
  <si>
    <t>3.3.1.3</t>
  </si>
  <si>
    <t>ბავშვთა და მოზრდილთა სტაციონარული მომსახურება</t>
  </si>
  <si>
    <t>3.3.1.4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</si>
  <si>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</si>
  <si>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</si>
  <si>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</si>
  <si>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</si>
  <si>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</si>
  <si>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</si>
  <si>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</si>
  <si>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</si>
  <si>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</si>
  <si>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</si>
  <si>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</si>
  <si>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</si>
  <si>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</si>
  <si>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</si>
  <si>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</si>
  <si>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</si>
  <si>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</si>
  <si>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3.3.3.2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</si>
  <si>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</si>
  <si>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</si>
  <si>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</si>
  <si>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</si>
  <si>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</si>
  <si>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</si>
  <si>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</si>
  <si>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</si>
  <si>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</si>
  <si>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</si>
  <si>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</si>
  <si>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</si>
  <si>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</si>
  <si>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</si>
  <si>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ჰემოდიალიზზე მყოფ პაციენტთა სისხლძარღვოვანი მიდგომით უზრუნველყოფა</t>
  </si>
  <si>
    <t>3.3.4.7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</si>
  <si>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</si>
  <si>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</si>
  <si>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</si>
  <si>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</si>
  <si>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</si>
  <si>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</si>
  <si>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</si>
  <si>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</si>
  <si>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</si>
  <si>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</si>
  <si>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</si>
  <si>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</si>
  <si>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</si>
  <si>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</si>
  <si>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</si>
  <si>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</si>
  <si>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</si>
  <si>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</si>
  <si>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</si>
  <si>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</si>
  <si>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</si>
  <si>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</si>
  <si>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</si>
  <si>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</si>
  <si>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</si>
  <si>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</si>
  <si>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</si>
  <si>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</si>
  <si>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</si>
  <si>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</si>
  <si>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</si>
  <si>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</si>
  <si>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</si>
  <si>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</si>
  <si>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3.3.6.12</t>
  </si>
  <si>
    <t>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</si>
  <si>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</si>
  <si>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</si>
  <si>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</si>
  <si>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</si>
  <si>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</si>
  <si>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სამედიცინო ტრანსპორტირება - რეფერალური დახმარება</t>
  </si>
  <si>
    <t>3.3.7.3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</si>
  <si>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</si>
  <si>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3.3.7.4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</si>
  <si>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</si>
  <si>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3.3.7.5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</si>
  <si>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</si>
  <si>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3.3.7.6</t>
  </si>
  <si>
    <t>სასწრაფო სამედიცინო გადაუდებელი დახმარება</t>
  </si>
  <si>
    <t>35 03 03 08</t>
  </si>
  <si>
    <t>სოფლის ექიმი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</si>
  <si>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</si>
  <si>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</si>
  <si>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</si>
  <si>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</si>
  <si>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</si>
  <si>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</si>
  <si>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</si>
  <si>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</si>
  <si>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35 03 03 09</t>
  </si>
  <si>
    <t>რეფერალური მომსახურება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</si>
  <si>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</si>
  <si>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</si>
  <si>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3.3.9.2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</si>
  <si>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</si>
  <si>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</si>
  <si>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</si>
  <si>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3.3.9.4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</si>
  <si>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</si>
  <si>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</si>
  <si>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</si>
  <si>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</si>
  <si>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</si>
  <si>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</si>
  <si>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</si>
  <si>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35 03 04</t>
  </si>
  <si>
    <t>დიპლომისშემდგომი სამედიცინო განათლების პროგრამა</t>
  </si>
  <si>
    <t>3.4.1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</si>
  <si>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</si>
  <si>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სულ სავარაუდო 2016</t>
  </si>
  <si>
    <t>ცვლილების პროექტი</t>
  </si>
  <si>
    <t>,,+/-"</t>
  </si>
  <si>
    <t>სატენდეროს ჩამოჭრის შემდეგ მოსალოდნელი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</si>
</sst>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name val="Sylfae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Sylfaen"/>
      <family val="1"/>
    </font>
    <font>
      <b/>
      <i/>
      <u/>
      <sz val="12"/>
      <color theme="1"/>
      <name val="Sylfaen"/>
      <family val="1"/>
    </font>
    <font>
      <b/>
      <sz val="16"/>
      <name val="Calibri"/>
      <family val="2"/>
      <scheme val="minor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Sylfaen"/>
      <family val="1"/>
    </font>
    <font>
      <b/>
      <u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Sylfaen"/>
      <family val="1"/>
    </font>
    <font>
      <b/>
      <sz val="11"/>
      <name val="Arial"/>
      <family val="2"/>
    </font>
    <font>
      <sz val="11"/>
      <name val="Sylfae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0000"/>
        <bgColor auto="1"/>
      </patternFill>
    </fill>
  </fills>
  <borders count="15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9" fillId="5" borderId="1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164" fontId="11" fillId="5" borderId="12" xfId="0" applyNumberFormat="1" applyFont="1" applyFill="1" applyBorder="1" applyAlignment="1">
      <alignment horizontal="center" vertical="center" wrapText="1"/>
    </xf>
    <xf numFmtId="164" fontId="11" fillId="5" borderId="0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49" fontId="13" fillId="6" borderId="12" xfId="0" applyNumberFormat="1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11" fillId="6" borderId="12" xfId="0" applyNumberFormat="1" applyFont="1" applyFill="1" applyBorder="1" applyAlignment="1">
      <alignment horizontal="center" vertical="center" wrapText="1"/>
    </xf>
    <xf numFmtId="4" fontId="15" fillId="6" borderId="4" xfId="0" applyNumberFormat="1" applyFont="1" applyFill="1" applyBorder="1" applyAlignment="1">
      <alignment horizontal="center" vertical="center"/>
    </xf>
    <xf numFmtId="4" fontId="15" fillId="6" borderId="0" xfId="0" applyNumberFormat="1" applyFont="1" applyFill="1" applyBorder="1" applyAlignment="1">
      <alignment horizontal="center" vertical="center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1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12" fillId="7" borderId="12" xfId="0" applyFont="1" applyFill="1" applyBorder="1" applyAlignment="1">
      <alignment horizontal="center" vertical="center" wrapText="1"/>
    </xf>
    <xf numFmtId="49" fontId="13" fillId="7" borderId="12" xfId="0" applyNumberFormat="1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vertical="center" wrapText="1"/>
    </xf>
    <xf numFmtId="164" fontId="8" fillId="7" borderId="12" xfId="0" applyNumberFormat="1" applyFont="1" applyFill="1" applyBorder="1" applyAlignment="1">
      <alignment horizontal="center" vertical="center" wrapText="1"/>
    </xf>
    <xf numFmtId="164" fontId="11" fillId="7" borderId="12" xfId="0" applyNumberFormat="1" applyFont="1" applyFill="1" applyBorder="1" applyAlignment="1">
      <alignment horizontal="center" vertical="center" wrapText="1"/>
    </xf>
    <xf numFmtId="164" fontId="11" fillId="7" borderId="0" xfId="0" applyNumberFormat="1" applyFont="1" applyFill="1" applyBorder="1" applyAlignment="1">
      <alignment horizontal="center" vertical="center" wrapText="1"/>
    </xf>
    <xf numFmtId="164" fontId="11" fillId="7" borderId="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4" fontId="15" fillId="8" borderId="4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 wrapText="1"/>
    </xf>
    <xf numFmtId="164" fontId="16" fillId="2" borderId="12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164" fontId="11" fillId="6" borderId="13" xfId="0" applyNumberFormat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64" fontId="8" fillId="6" borderId="14" xfId="0" applyNumberFormat="1" applyFont="1" applyFill="1" applyBorder="1" applyAlignment="1">
      <alignment horizontal="center" vertical="center" wrapText="1"/>
    </xf>
    <xf numFmtId="164" fontId="11" fillId="7" borderId="9" xfId="0" applyNumberFormat="1" applyFont="1" applyFill="1" applyBorder="1" applyAlignment="1">
      <alignment horizontal="center" vertical="center" wrapText="1"/>
    </xf>
    <xf numFmtId="164" fontId="11" fillId="8" borderId="12" xfId="0" applyNumberFormat="1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64" fontId="12" fillId="7" borderId="1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164" fontId="19" fillId="6" borderId="12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49" fontId="2" fillId="9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164" fontId="23" fillId="4" borderId="9" xfId="0" applyNumberFormat="1" applyFont="1" applyFill="1" applyBorder="1" applyAlignment="1">
      <alignment horizontal="center" vertical="center" wrapText="1"/>
    </xf>
    <xf numFmtId="164" fontId="19" fillId="5" borderId="12" xfId="0" applyNumberFormat="1" applyFont="1" applyFill="1" applyBorder="1" applyAlignment="1">
      <alignment horizontal="center" vertical="center" wrapText="1"/>
    </xf>
    <xf numFmtId="164" fontId="24" fillId="2" borderId="1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left" vertical="center" wrapText="1"/>
    </xf>
    <xf numFmtId="43" fontId="8" fillId="6" borderId="12" xfId="1" applyFont="1" applyFill="1" applyBorder="1" applyAlignment="1">
      <alignment horizontal="center" vertical="center" wrapText="1"/>
    </xf>
    <xf numFmtId="43" fontId="24" fillId="6" borderId="12" xfId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49" fontId="26" fillId="7" borderId="12" xfId="0" applyNumberFormat="1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vertical="center" wrapText="1"/>
    </xf>
    <xf numFmtId="164" fontId="28" fillId="7" borderId="12" xfId="0" applyNumberFormat="1" applyFont="1" applyFill="1" applyBorder="1" applyAlignment="1">
      <alignment horizontal="center" vertical="center" wrapText="1"/>
    </xf>
    <xf numFmtId="164" fontId="29" fillId="7" borderId="12" xfId="0" applyNumberFormat="1" applyFont="1" applyFill="1" applyBorder="1" applyAlignment="1">
      <alignment horizontal="center" vertical="center" wrapText="1"/>
    </xf>
    <xf numFmtId="164" fontId="30" fillId="7" borderId="12" xfId="0" applyNumberFormat="1" applyFont="1" applyFill="1" applyBorder="1" applyAlignment="1">
      <alignment horizontal="center" vertical="center" wrapText="1"/>
    </xf>
    <xf numFmtId="164" fontId="28" fillId="7" borderId="2" xfId="0" applyNumberFormat="1" applyFont="1" applyFill="1" applyBorder="1" applyAlignment="1">
      <alignment horizontal="center" vertical="center" wrapText="1"/>
    </xf>
    <xf numFmtId="164" fontId="29" fillId="7" borderId="2" xfId="0" applyNumberFormat="1" applyFont="1" applyFill="1" applyBorder="1" applyAlignment="1">
      <alignment horizontal="center" vertical="center" wrapText="1"/>
    </xf>
    <xf numFmtId="164" fontId="28" fillId="7" borderId="13" xfId="0" applyNumberFormat="1" applyFont="1" applyFill="1" applyBorder="1" applyAlignment="1">
      <alignment horizontal="center" vertical="center" wrapText="1"/>
    </xf>
    <xf numFmtId="164" fontId="28" fillId="7" borderId="4" xfId="0" applyNumberFormat="1" applyFont="1" applyFill="1" applyBorder="1" applyAlignment="1">
      <alignment horizontal="center" vertical="center" wrapText="1"/>
    </xf>
    <xf numFmtId="164" fontId="29" fillId="7" borderId="4" xfId="0" applyNumberFormat="1" applyFont="1" applyFill="1" applyBorder="1" applyAlignment="1">
      <alignment horizontal="center" vertical="center" wrapText="1"/>
    </xf>
    <xf numFmtId="164" fontId="28" fillId="7" borderId="9" xfId="0" applyNumberFormat="1" applyFont="1" applyFill="1" applyBorder="1" applyAlignment="1">
      <alignment horizontal="center" vertical="center" wrapText="1"/>
    </xf>
    <xf numFmtId="164" fontId="29" fillId="7" borderId="9" xfId="0" applyNumberFormat="1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12" fillId="7" borderId="4" xfId="0" applyNumberFormat="1" applyFont="1" applyFill="1" applyBorder="1" applyAlignment="1">
      <alignment horizontal="center" vertical="center" wrapText="1"/>
    </xf>
    <xf numFmtId="164" fontId="30" fillId="7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164" fontId="19" fillId="7" borderId="1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4" fontId="8" fillId="7" borderId="13" xfId="0" applyNumberFormat="1" applyFont="1" applyFill="1" applyBorder="1" applyAlignment="1">
      <alignment horizontal="center" vertical="center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164" fontId="11" fillId="6" borderId="9" xfId="0" applyNumberFormat="1" applyFont="1" applyFill="1" applyBorder="1" applyAlignment="1">
      <alignment horizontal="center" vertical="center" wrapText="1"/>
    </xf>
    <xf numFmtId="4" fontId="15" fillId="6" borderId="11" xfId="0" applyNumberFormat="1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&#4305;&#4312;&#4323;&#4335;&#4308;&#4322;&#4312;&#4321;%20&#4328;&#4308;&#4321;&#4320;&#4323;&#4314;&#4308;&#4305;&#4304;%20-13.10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ნსდს-ცვლილების პროექტი"/>
      <sheetName val="პროგრამები"/>
      <sheetName val="ნსდს-საკასო სექტემბერ-მოსალოდნე"/>
      <sheetName val="სოცი-საკასო 9 თვე"/>
      <sheetName val="დაზუსტებული ბიუჯეტი-8,09,16"/>
      <sheetName val="სოცი-გაწეული-მოსალოდნელი"/>
      <sheetName val="მედიკამენტები"/>
    </sheetNames>
    <sheetDataSet>
      <sheetData sheetId="0"/>
      <sheetData sheetId="1"/>
      <sheetData sheetId="2"/>
      <sheetData sheetId="3"/>
      <sheetData sheetId="4"/>
      <sheetData sheetId="5">
        <row r="13">
          <cell r="M13">
            <v>270000</v>
          </cell>
        </row>
        <row r="14">
          <cell r="M14">
            <v>8000000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4"/>
  <sheetViews>
    <sheetView tabSelected="1" topLeftCell="C95" workbookViewId="0">
      <selection activeCell="G11" sqref="G11:G14"/>
    </sheetView>
  </sheetViews>
  <sheetFormatPr defaultColWidth="9.140625" defaultRowHeight="15" x14ac:dyDescent="0.25"/>
  <cols>
    <col min="1" max="1" width="4" style="1" hidden="1" customWidth="1"/>
    <col min="2" max="2" width="13.28515625" style="2" customWidth="1"/>
    <col min="3" max="3" width="9.140625" style="2"/>
    <col min="4" max="4" width="77.7109375" style="3" customWidth="1"/>
    <col min="5" max="5" width="21.140625" style="2" customWidth="1"/>
    <col min="6" max="6" width="19.85546875" style="3" customWidth="1"/>
    <col min="7" max="9" width="19.7109375" style="3" customWidth="1"/>
    <col min="10" max="16384" width="9.140625" style="3"/>
  </cols>
  <sheetData>
    <row r="1" spans="1:9" hidden="1" x14ac:dyDescent="0.25"/>
    <row r="3" spans="1:9" x14ac:dyDescent="0.25">
      <c r="D3" s="4" t="s">
        <v>0</v>
      </c>
    </row>
    <row r="4" spans="1:9" ht="15" customHeight="1" x14ac:dyDescent="0.25">
      <c r="A4" s="5"/>
      <c r="B4" s="6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9" t="s">
        <v>12</v>
      </c>
      <c r="H4" s="75" t="s">
        <v>296</v>
      </c>
      <c r="I4" s="76" t="s">
        <v>297</v>
      </c>
    </row>
    <row r="5" spans="1:9" x14ac:dyDescent="0.25">
      <c r="A5" s="5"/>
      <c r="B5" s="11"/>
      <c r="C5" s="11"/>
      <c r="D5" s="12"/>
      <c r="E5" s="8"/>
      <c r="F5" s="8"/>
      <c r="G5" s="13"/>
      <c r="H5" s="77"/>
      <c r="I5" s="78"/>
    </row>
    <row r="6" spans="1:9" x14ac:dyDescent="0.25">
      <c r="A6" s="5"/>
      <c r="B6" s="14"/>
      <c r="C6" s="14"/>
      <c r="D6" s="15"/>
      <c r="E6" s="8"/>
      <c r="F6" s="8"/>
      <c r="G6" s="16"/>
      <c r="H6" s="79"/>
      <c r="I6" s="80"/>
    </row>
    <row r="7" spans="1:9" ht="19.5" x14ac:dyDescent="0.25">
      <c r="B7" s="17" t="s">
        <v>13</v>
      </c>
      <c r="C7" s="18"/>
      <c r="D7" s="19" t="s">
        <v>14</v>
      </c>
      <c r="E7" s="20"/>
      <c r="F7" s="20"/>
      <c r="G7" s="20"/>
      <c r="H7" s="20"/>
      <c r="I7" s="20"/>
    </row>
    <row r="8" spans="1:9" ht="18" x14ac:dyDescent="0.25">
      <c r="B8" s="22" t="s">
        <v>15</v>
      </c>
      <c r="C8" s="23"/>
      <c r="D8" s="24" t="s">
        <v>16</v>
      </c>
      <c r="E8" s="25"/>
      <c r="F8" s="25"/>
      <c r="G8" s="25"/>
      <c r="H8" s="26"/>
      <c r="I8" s="26"/>
    </row>
    <row r="9" spans="1:9" ht="15.75" x14ac:dyDescent="0.25">
      <c r="B9" s="28" t="s">
        <v>17</v>
      </c>
      <c r="C9" s="29"/>
      <c r="D9" s="30" t="s">
        <v>18</v>
      </c>
      <c r="E9" s="31"/>
      <c r="F9" s="31"/>
      <c r="G9" s="31"/>
      <c r="H9" s="31"/>
      <c r="I9" s="31"/>
    </row>
    <row r="10" spans="1:9" s="89" customFormat="1" ht="18" x14ac:dyDescent="0.25">
      <c r="A10" s="84"/>
      <c r="B10" s="85" t="s">
        <v>19</v>
      </c>
      <c r="C10" s="85"/>
      <c r="D10" s="86" t="s">
        <v>20</v>
      </c>
      <c r="E10" s="87">
        <f>E11+E12+E13+E14</f>
        <v>2000000</v>
      </c>
      <c r="F10" s="87">
        <f>F11+F12+F13+F14</f>
        <v>1920000</v>
      </c>
      <c r="G10" s="85"/>
      <c r="H10" s="87">
        <f>H11+H12+H13+H14</f>
        <v>1784000</v>
      </c>
      <c r="I10" s="87">
        <f>H10-F10</f>
        <v>-136000</v>
      </c>
    </row>
    <row r="11" spans="1:9" x14ac:dyDescent="0.25">
      <c r="B11" s="44"/>
      <c r="C11" s="90" t="s">
        <v>21</v>
      </c>
      <c r="D11" s="91" t="s">
        <v>22</v>
      </c>
      <c r="E11" s="92">
        <v>1346000</v>
      </c>
      <c r="F11" s="92">
        <v>1266000</v>
      </c>
      <c r="G11" s="93">
        <v>123071.5</v>
      </c>
      <c r="H11" s="92">
        <v>1161000</v>
      </c>
      <c r="I11" s="65"/>
    </row>
    <row r="12" spans="1:9" x14ac:dyDescent="0.25">
      <c r="B12" s="44"/>
      <c r="C12" s="90" t="s">
        <v>21</v>
      </c>
      <c r="D12" s="91" t="s">
        <v>23</v>
      </c>
      <c r="E12" s="92">
        <v>54000</v>
      </c>
      <c r="F12" s="92">
        <v>54000</v>
      </c>
      <c r="G12" s="93">
        <v>32270.75</v>
      </c>
      <c r="H12" s="92">
        <v>23000</v>
      </c>
      <c r="I12" s="65"/>
    </row>
    <row r="13" spans="1:9" ht="30" x14ac:dyDescent="0.25">
      <c r="B13" s="44"/>
      <c r="C13" s="90" t="s">
        <v>21</v>
      </c>
      <c r="D13" s="91" t="s">
        <v>24</v>
      </c>
      <c r="E13" s="92">
        <v>200000</v>
      </c>
      <c r="F13" s="92">
        <v>200000</v>
      </c>
      <c r="G13" s="93">
        <v>40991.51999999999</v>
      </c>
      <c r="H13" s="92">
        <v>200000</v>
      </c>
      <c r="I13" s="65"/>
    </row>
    <row r="14" spans="1:9" x14ac:dyDescent="0.25">
      <c r="B14" s="44"/>
      <c r="C14" s="90" t="s">
        <v>21</v>
      </c>
      <c r="D14" s="91" t="s">
        <v>25</v>
      </c>
      <c r="E14" s="92">
        <v>400000</v>
      </c>
      <c r="F14" s="92">
        <v>400000</v>
      </c>
      <c r="G14" s="93">
        <v>7234.640000000014</v>
      </c>
      <c r="H14" s="92">
        <v>400000</v>
      </c>
      <c r="I14" s="65"/>
    </row>
    <row r="15" spans="1:9" s="89" customFormat="1" ht="18" x14ac:dyDescent="0.25">
      <c r="A15" s="84"/>
      <c r="B15" s="85" t="s">
        <v>26</v>
      </c>
      <c r="C15" s="85"/>
      <c r="D15" s="86" t="s">
        <v>27</v>
      </c>
      <c r="E15" s="87">
        <f>E16+E17+E18+E19</f>
        <v>14280000</v>
      </c>
      <c r="F15" s="87">
        <f>F16+F17+F18+F19</f>
        <v>15410000</v>
      </c>
      <c r="G15" s="85"/>
      <c r="H15" s="87">
        <f>H16+H17+H18+H19</f>
        <v>16037000</v>
      </c>
      <c r="I15" s="87">
        <f>H15-F15</f>
        <v>627000</v>
      </c>
    </row>
    <row r="16" spans="1:9" x14ac:dyDescent="0.25">
      <c r="B16" s="44"/>
      <c r="C16" s="90" t="s">
        <v>28</v>
      </c>
      <c r="D16" s="91" t="s">
        <v>29</v>
      </c>
      <c r="E16" s="92">
        <v>9800000</v>
      </c>
      <c r="F16" s="92">
        <v>10770000</v>
      </c>
      <c r="G16" s="93">
        <v>0</v>
      </c>
      <c r="H16" s="92">
        <v>11909000</v>
      </c>
      <c r="I16" s="92"/>
    </row>
    <row r="17" spans="1:9" x14ac:dyDescent="0.25">
      <c r="A17" s="3"/>
      <c r="B17" s="44"/>
      <c r="C17" s="90" t="s">
        <v>30</v>
      </c>
      <c r="D17" s="91" t="s">
        <v>31</v>
      </c>
      <c r="E17" s="92">
        <v>140000</v>
      </c>
      <c r="F17" s="92">
        <v>40000</v>
      </c>
      <c r="G17" s="93">
        <v>11577.5</v>
      </c>
      <c r="H17" s="92">
        <v>40000</v>
      </c>
      <c r="I17" s="92"/>
    </row>
    <row r="18" spans="1:9" x14ac:dyDescent="0.25">
      <c r="A18" s="3"/>
      <c r="B18" s="44"/>
      <c r="C18" s="90" t="s">
        <v>32</v>
      </c>
      <c r="D18" s="91" t="s">
        <v>33</v>
      </c>
      <c r="E18" s="92">
        <v>4300000</v>
      </c>
      <c r="F18" s="92">
        <v>4560000</v>
      </c>
      <c r="G18" s="93">
        <v>59572</v>
      </c>
      <c r="H18" s="92">
        <v>4048000</v>
      </c>
      <c r="I18" s="92"/>
    </row>
    <row r="19" spans="1:9" x14ac:dyDescent="0.25">
      <c r="A19" s="3"/>
      <c r="B19" s="44"/>
      <c r="C19" s="90" t="s">
        <v>34</v>
      </c>
      <c r="D19" s="91" t="s">
        <v>35</v>
      </c>
      <c r="E19" s="92">
        <v>40000</v>
      </c>
      <c r="F19" s="92">
        <v>40000</v>
      </c>
      <c r="G19" s="93">
        <v>16198</v>
      </c>
      <c r="H19" s="92">
        <v>40000</v>
      </c>
      <c r="I19" s="92"/>
    </row>
    <row r="20" spans="1:9" s="89" customFormat="1" ht="18" x14ac:dyDescent="0.25">
      <c r="A20" s="84"/>
      <c r="B20" s="85" t="s">
        <v>36</v>
      </c>
      <c r="C20" s="85"/>
      <c r="D20" s="86" t="s">
        <v>37</v>
      </c>
      <c r="E20" s="87">
        <f>E21+E22+E23+E24+E25</f>
        <v>1000000</v>
      </c>
      <c r="F20" s="87">
        <f>F21+F22+F23+F24+F25+F28</f>
        <v>1700000</v>
      </c>
      <c r="G20" s="85"/>
      <c r="H20" s="87">
        <f>H21+H22+H23+H24+H25+H28</f>
        <v>1646000</v>
      </c>
      <c r="I20" s="87">
        <f>H20-F20</f>
        <v>-54000</v>
      </c>
    </row>
    <row r="21" spans="1:9" ht="45" x14ac:dyDescent="0.25">
      <c r="A21" s="3"/>
      <c r="B21" s="44"/>
      <c r="C21" s="90" t="s">
        <v>38</v>
      </c>
      <c r="D21" s="91" t="s">
        <v>39</v>
      </c>
      <c r="E21" s="92">
        <v>462000</v>
      </c>
      <c r="F21" s="92">
        <v>462000</v>
      </c>
      <c r="G21" s="93">
        <v>15.650000000023283</v>
      </c>
      <c r="H21" s="92">
        <v>462000</v>
      </c>
      <c r="I21" s="92"/>
    </row>
    <row r="22" spans="1:9" ht="30" x14ac:dyDescent="0.25">
      <c r="A22" s="3"/>
      <c r="B22" s="44"/>
      <c r="C22" s="90" t="s">
        <v>40</v>
      </c>
      <c r="D22" s="91" t="s">
        <v>41</v>
      </c>
      <c r="E22" s="92">
        <v>235000</v>
      </c>
      <c r="F22" s="92">
        <v>225000</v>
      </c>
      <c r="G22" s="93">
        <v>39655.899999999965</v>
      </c>
      <c r="H22" s="92">
        <v>191000</v>
      </c>
      <c r="I22" s="92"/>
    </row>
    <row r="23" spans="1:9" x14ac:dyDescent="0.25">
      <c r="A23" s="3"/>
      <c r="B23" s="44"/>
      <c r="C23" s="90" t="s">
        <v>42</v>
      </c>
      <c r="D23" s="91" t="s">
        <v>43</v>
      </c>
      <c r="E23" s="92">
        <v>25000</v>
      </c>
      <c r="F23" s="92">
        <v>25000</v>
      </c>
      <c r="G23" s="93">
        <v>10620.2</v>
      </c>
      <c r="H23" s="92">
        <v>15000</v>
      </c>
      <c r="I23" s="92"/>
    </row>
    <row r="24" spans="1:9" x14ac:dyDescent="0.25">
      <c r="A24" s="3"/>
      <c r="B24" s="44"/>
      <c r="C24" s="90" t="s">
        <v>44</v>
      </c>
      <c r="D24" s="91" t="s">
        <v>45</v>
      </c>
      <c r="E24" s="92">
        <v>33000</v>
      </c>
      <c r="F24" s="92">
        <v>33000</v>
      </c>
      <c r="G24" s="93">
        <v>1668.2999999999993</v>
      </c>
      <c r="H24" s="92">
        <v>33000</v>
      </c>
      <c r="I24" s="92"/>
    </row>
    <row r="25" spans="1:9" ht="30" x14ac:dyDescent="0.25">
      <c r="A25" s="3"/>
      <c r="B25" s="44"/>
      <c r="C25" s="90" t="s">
        <v>46</v>
      </c>
      <c r="D25" s="91" t="s">
        <v>47</v>
      </c>
      <c r="E25" s="92">
        <v>245000</v>
      </c>
      <c r="F25" s="92">
        <f>F26+F27</f>
        <v>299600</v>
      </c>
      <c r="G25" s="96">
        <v>100</v>
      </c>
      <c r="H25" s="92">
        <v>299600</v>
      </c>
      <c r="I25" s="92"/>
    </row>
    <row r="26" spans="1:9" x14ac:dyDescent="0.25">
      <c r="A26" s="3"/>
      <c r="B26" s="44"/>
      <c r="C26" s="90"/>
      <c r="D26" s="91" t="s">
        <v>48</v>
      </c>
      <c r="E26" s="92"/>
      <c r="F26" s="97">
        <v>182900</v>
      </c>
      <c r="G26" s="99">
        <v>100</v>
      </c>
      <c r="H26" s="92">
        <v>182900</v>
      </c>
      <c r="I26" s="92"/>
    </row>
    <row r="27" spans="1:9" ht="45" x14ac:dyDescent="0.25">
      <c r="A27" s="3"/>
      <c r="B27" s="44"/>
      <c r="C27" s="90"/>
      <c r="D27" s="91" t="s">
        <v>49</v>
      </c>
      <c r="E27" s="92"/>
      <c r="F27" s="97">
        <v>116700</v>
      </c>
      <c r="G27" s="99">
        <v>0</v>
      </c>
      <c r="H27" s="92">
        <v>116700</v>
      </c>
      <c r="I27" s="92"/>
    </row>
    <row r="28" spans="1:9" ht="45" x14ac:dyDescent="0.25">
      <c r="A28" s="3"/>
      <c r="B28" s="44"/>
      <c r="C28" s="90"/>
      <c r="D28" s="91" t="s">
        <v>50</v>
      </c>
      <c r="E28" s="92"/>
      <c r="F28" s="97">
        <v>655400</v>
      </c>
      <c r="G28" s="99">
        <v>10000</v>
      </c>
      <c r="H28" s="92">
        <v>645400</v>
      </c>
      <c r="I28" s="92"/>
    </row>
    <row r="29" spans="1:9" s="89" customFormat="1" ht="18" x14ac:dyDescent="0.25">
      <c r="A29" s="84"/>
      <c r="B29" s="85" t="s">
        <v>51</v>
      </c>
      <c r="C29" s="85"/>
      <c r="D29" s="86" t="s">
        <v>52</v>
      </c>
      <c r="E29" s="87">
        <f>E30+E31+E32</f>
        <v>1650000</v>
      </c>
      <c r="F29" s="87">
        <f>F30+F31+F32</f>
        <v>1650000</v>
      </c>
      <c r="G29" s="85"/>
      <c r="H29" s="87">
        <f>H30+H31+H32</f>
        <v>1638000</v>
      </c>
      <c r="I29" s="87">
        <f>H29-F29</f>
        <v>-12000</v>
      </c>
    </row>
    <row r="30" spans="1:9" ht="30" x14ac:dyDescent="0.25">
      <c r="A30" s="3"/>
      <c r="B30" s="44"/>
      <c r="C30" s="90" t="s">
        <v>53</v>
      </c>
      <c r="D30" s="91" t="s">
        <v>54</v>
      </c>
      <c r="E30" s="92">
        <v>1550000</v>
      </c>
      <c r="F30" s="92">
        <v>1550000</v>
      </c>
      <c r="G30" s="93">
        <v>18380</v>
      </c>
      <c r="H30" s="92">
        <v>1550000</v>
      </c>
      <c r="I30" s="92"/>
    </row>
    <row r="31" spans="1:9" ht="45" x14ac:dyDescent="0.25">
      <c r="A31" s="3"/>
      <c r="B31" s="44"/>
      <c r="C31" s="90" t="s">
        <v>55</v>
      </c>
      <c r="D31" s="91" t="s">
        <v>56</v>
      </c>
      <c r="E31" s="92">
        <v>65000</v>
      </c>
      <c r="F31" s="92">
        <v>65000</v>
      </c>
      <c r="G31" s="93">
        <v>12425.5</v>
      </c>
      <c r="H31" s="92">
        <v>53000</v>
      </c>
      <c r="I31" s="92"/>
    </row>
    <row r="32" spans="1:9" ht="60" x14ac:dyDescent="0.25">
      <c r="A32" s="3"/>
      <c r="B32" s="44"/>
      <c r="C32" s="90" t="s">
        <v>57</v>
      </c>
      <c r="D32" s="91" t="s">
        <v>58</v>
      </c>
      <c r="E32" s="92">
        <v>35000</v>
      </c>
      <c r="F32" s="92">
        <v>35000</v>
      </c>
      <c r="G32" s="96">
        <v>966</v>
      </c>
      <c r="H32" s="92">
        <v>35000</v>
      </c>
      <c r="I32" s="92"/>
    </row>
    <row r="33" spans="1:9" s="89" customFormat="1" ht="18" x14ac:dyDescent="0.25">
      <c r="A33" s="84"/>
      <c r="B33" s="85" t="s">
        <v>59</v>
      </c>
      <c r="C33" s="85"/>
      <c r="D33" s="86" t="s">
        <v>60</v>
      </c>
      <c r="E33" s="87">
        <v>270000</v>
      </c>
      <c r="F33" s="87">
        <f>'[1]დაზუსტებული ბიუჯეტი-8,09,16'!M13</f>
        <v>270000</v>
      </c>
      <c r="G33" s="87">
        <v>0</v>
      </c>
      <c r="H33" s="87"/>
      <c r="I33" s="87"/>
    </row>
    <row r="34" spans="1:9" s="89" customFormat="1" ht="18" x14ac:dyDescent="0.25">
      <c r="A34" s="84"/>
      <c r="B34" s="85" t="s">
        <v>61</v>
      </c>
      <c r="C34" s="85"/>
      <c r="D34" s="86" t="s">
        <v>62</v>
      </c>
      <c r="E34" s="87">
        <v>8000000</v>
      </c>
      <c r="F34" s="87">
        <f>'[1]დაზუსტებული ბიუჯეტი-8,09,16'!M14</f>
        <v>8000000</v>
      </c>
      <c r="G34" s="87">
        <v>-2126241.7400000002</v>
      </c>
      <c r="H34" s="87">
        <f>F34+I34</f>
        <v>10130000</v>
      </c>
      <c r="I34" s="87">
        <v>2130000</v>
      </c>
    </row>
    <row r="35" spans="1:9" s="89" customFormat="1" ht="18" x14ac:dyDescent="0.25">
      <c r="A35" s="84"/>
      <c r="B35" s="85" t="s">
        <v>63</v>
      </c>
      <c r="C35" s="85"/>
      <c r="D35" s="86" t="s">
        <v>64</v>
      </c>
      <c r="E35" s="87">
        <f>E36+E37+E38+E39+E40+E41+E42+E43+E44+E45+E46+E47+E48</f>
        <v>14000000</v>
      </c>
      <c r="F35" s="87">
        <f>F36+F37+F38+F39+F40+F41+F48</f>
        <v>13830000</v>
      </c>
      <c r="G35" s="85"/>
      <c r="H35" s="87">
        <f>H36+H37+H38+H39+H40+H41+H48</f>
        <v>14023000</v>
      </c>
      <c r="I35" s="87">
        <f>H35-F35</f>
        <v>193000</v>
      </c>
    </row>
    <row r="36" spans="1:9" ht="45" x14ac:dyDescent="0.25">
      <c r="A36" s="3"/>
      <c r="B36" s="44"/>
      <c r="C36" s="90" t="s">
        <v>65</v>
      </c>
      <c r="D36" s="91" t="s">
        <v>66</v>
      </c>
      <c r="E36" s="92">
        <v>2613400</v>
      </c>
      <c r="F36" s="92">
        <v>2613400</v>
      </c>
      <c r="G36" s="101">
        <v>-62600.310000000056</v>
      </c>
      <c r="H36" s="92">
        <f>F36+I36</f>
        <v>2676100</v>
      </c>
      <c r="I36" s="92">
        <v>62700</v>
      </c>
    </row>
    <row r="37" spans="1:9" x14ac:dyDescent="0.25">
      <c r="A37" s="3"/>
      <c r="B37" s="44"/>
      <c r="C37" s="90" t="s">
        <v>67</v>
      </c>
      <c r="D37" s="91" t="s">
        <v>68</v>
      </c>
      <c r="E37" s="92">
        <v>1202200</v>
      </c>
      <c r="F37" s="92">
        <v>1202200</v>
      </c>
      <c r="G37" s="93"/>
      <c r="H37" s="92">
        <v>852200</v>
      </c>
      <c r="I37" s="92">
        <f>H37-F37</f>
        <v>-350000</v>
      </c>
    </row>
    <row r="38" spans="1:9" x14ac:dyDescent="0.25">
      <c r="A38" s="3"/>
      <c r="B38" s="44"/>
      <c r="C38" s="90" t="s">
        <v>69</v>
      </c>
      <c r="D38" s="91" t="s">
        <v>70</v>
      </c>
      <c r="E38" s="92">
        <v>9110600</v>
      </c>
      <c r="F38" s="92">
        <v>9110600</v>
      </c>
      <c r="G38" s="93">
        <v>-480252.01000000164</v>
      </c>
      <c r="H38" s="92">
        <f>F38+I38</f>
        <v>9590900</v>
      </c>
      <c r="I38" s="92">
        <v>480300</v>
      </c>
    </row>
    <row r="39" spans="1:9" ht="45" x14ac:dyDescent="0.25">
      <c r="A39" s="3"/>
      <c r="B39" s="44"/>
      <c r="C39" s="90" t="s">
        <v>71</v>
      </c>
      <c r="D39" s="91" t="s">
        <v>72</v>
      </c>
      <c r="E39" s="92">
        <v>40000</v>
      </c>
      <c r="F39" s="92">
        <v>40000</v>
      </c>
      <c r="G39" s="93">
        <v>429618.8600000001</v>
      </c>
      <c r="H39" s="92">
        <v>40000</v>
      </c>
      <c r="I39" s="92"/>
    </row>
    <row r="40" spans="1:9" ht="29.25" customHeight="1" x14ac:dyDescent="0.25">
      <c r="A40" s="3"/>
      <c r="B40" s="44"/>
      <c r="C40" s="90" t="s">
        <v>73</v>
      </c>
      <c r="D40" s="91" t="s">
        <v>74</v>
      </c>
      <c r="E40" s="92">
        <v>37800</v>
      </c>
      <c r="F40" s="92">
        <v>37800</v>
      </c>
      <c r="G40" s="93"/>
      <c r="H40" s="92">
        <v>37800</v>
      </c>
      <c r="I40" s="92"/>
    </row>
    <row r="41" spans="1:9" x14ac:dyDescent="0.25">
      <c r="A41" s="3"/>
      <c r="B41" s="44"/>
      <c r="C41" s="90" t="s">
        <v>75</v>
      </c>
      <c r="D41" s="91" t="s">
        <v>76</v>
      </c>
      <c r="E41" s="92">
        <v>543000</v>
      </c>
      <c r="F41" s="92">
        <v>373000</v>
      </c>
      <c r="G41" s="93">
        <v>169999.59000000008</v>
      </c>
      <c r="H41" s="92">
        <v>373000</v>
      </c>
      <c r="I41" s="92"/>
    </row>
    <row r="42" spans="1:9" x14ac:dyDescent="0.25">
      <c r="A42" s="3"/>
      <c r="B42" s="44"/>
      <c r="C42" s="90" t="s">
        <v>77</v>
      </c>
      <c r="D42" s="91" t="s">
        <v>78</v>
      </c>
      <c r="E42" s="92"/>
      <c r="F42" s="92"/>
      <c r="G42" s="92"/>
      <c r="H42" s="92"/>
      <c r="I42" s="92"/>
    </row>
    <row r="43" spans="1:9" ht="45" x14ac:dyDescent="0.25">
      <c r="A43" s="3"/>
      <c r="B43" s="44"/>
      <c r="C43" s="90" t="s">
        <v>79</v>
      </c>
      <c r="D43" s="91" t="s">
        <v>80</v>
      </c>
      <c r="E43" s="92"/>
      <c r="F43" s="92"/>
      <c r="G43" s="92"/>
      <c r="H43" s="92"/>
      <c r="I43" s="92"/>
    </row>
    <row r="44" spans="1:9" ht="30" x14ac:dyDescent="0.25">
      <c r="A44" s="3"/>
      <c r="B44" s="44"/>
      <c r="C44" s="90" t="s">
        <v>81</v>
      </c>
      <c r="D44" s="91" t="s">
        <v>82</v>
      </c>
      <c r="E44" s="92"/>
      <c r="F44" s="92"/>
      <c r="G44" s="92"/>
      <c r="H44" s="92"/>
      <c r="I44" s="92"/>
    </row>
    <row r="45" spans="1:9" x14ac:dyDescent="0.25">
      <c r="A45" s="3"/>
      <c r="B45" s="44"/>
      <c r="C45" s="90" t="s">
        <v>83</v>
      </c>
      <c r="D45" s="91" t="s">
        <v>84</v>
      </c>
      <c r="E45" s="92"/>
      <c r="F45" s="92"/>
      <c r="G45" s="92"/>
      <c r="H45" s="92"/>
      <c r="I45" s="92"/>
    </row>
    <row r="46" spans="1:9" ht="30" x14ac:dyDescent="0.25">
      <c r="A46" s="3"/>
      <c r="B46" s="44"/>
      <c r="C46" s="90" t="s">
        <v>85</v>
      </c>
      <c r="D46" s="91" t="s">
        <v>86</v>
      </c>
      <c r="E46" s="92"/>
      <c r="F46" s="92"/>
      <c r="G46" s="92"/>
      <c r="H46" s="92"/>
      <c r="I46" s="92"/>
    </row>
    <row r="47" spans="1:9" ht="45" x14ac:dyDescent="0.25">
      <c r="A47" s="3"/>
      <c r="B47" s="44"/>
      <c r="C47" s="90" t="s">
        <v>87</v>
      </c>
      <c r="D47" s="91" t="s">
        <v>88</v>
      </c>
      <c r="E47" s="92"/>
      <c r="F47" s="92"/>
      <c r="G47" s="92"/>
      <c r="H47" s="92"/>
      <c r="I47" s="92"/>
    </row>
    <row r="48" spans="1:9" ht="75" x14ac:dyDescent="0.25">
      <c r="A48" s="3"/>
      <c r="B48" s="44"/>
      <c r="C48" s="90" t="s">
        <v>89</v>
      </c>
      <c r="D48" s="91" t="s">
        <v>90</v>
      </c>
      <c r="E48" s="92">
        <v>453000</v>
      </c>
      <c r="F48" s="92">
        <v>453000</v>
      </c>
      <c r="G48" s="92"/>
      <c r="H48" s="92">
        <v>453000</v>
      </c>
      <c r="I48" s="92"/>
    </row>
    <row r="49" spans="1:9" s="89" customFormat="1" ht="18" x14ac:dyDescent="0.25">
      <c r="A49" s="84"/>
      <c r="B49" s="85" t="s">
        <v>91</v>
      </c>
      <c r="C49" s="85"/>
      <c r="D49" s="86" t="s">
        <v>92</v>
      </c>
      <c r="E49" s="87">
        <f>E50+E51+E52+E53+E54+E55+E56+E57+E58</f>
        <v>8424000</v>
      </c>
      <c r="F49" s="87">
        <f>F50+F51+F52+F53</f>
        <v>7624000</v>
      </c>
      <c r="G49" s="85"/>
      <c r="H49" s="87">
        <f>H50+H51+H52+H53</f>
        <v>7163700</v>
      </c>
      <c r="I49" s="87">
        <f>H49-F49</f>
        <v>-460300</v>
      </c>
    </row>
    <row r="50" spans="1:9" ht="45" x14ac:dyDescent="0.25">
      <c r="A50" s="3"/>
      <c r="B50" s="44"/>
      <c r="C50" s="90" t="s">
        <v>93</v>
      </c>
      <c r="D50" s="91" t="s">
        <v>94</v>
      </c>
      <c r="E50" s="92">
        <v>900000</v>
      </c>
      <c r="F50" s="92">
        <v>900000</v>
      </c>
      <c r="G50" s="93">
        <v>139523.10000000009</v>
      </c>
      <c r="H50" s="92">
        <v>870000</v>
      </c>
      <c r="I50" s="92">
        <f>H50-F50</f>
        <v>-30000</v>
      </c>
    </row>
    <row r="51" spans="1:9" ht="30" x14ac:dyDescent="0.25">
      <c r="A51" s="3"/>
      <c r="B51" s="44"/>
      <c r="C51" s="90" t="s">
        <v>95</v>
      </c>
      <c r="D51" s="91" t="s">
        <v>96</v>
      </c>
      <c r="E51" s="92">
        <v>2625000</v>
      </c>
      <c r="F51" s="92">
        <v>2625000</v>
      </c>
      <c r="G51" s="93">
        <v>-252373.35000000009</v>
      </c>
      <c r="H51" s="92">
        <f>F51+252400</f>
        <v>2877400</v>
      </c>
      <c r="I51" s="92">
        <f>H51-F51</f>
        <v>252400</v>
      </c>
    </row>
    <row r="52" spans="1:9" ht="30" x14ac:dyDescent="0.25">
      <c r="A52" s="3"/>
      <c r="B52" s="44"/>
      <c r="C52" s="90" t="s">
        <v>97</v>
      </c>
      <c r="D52" s="91" t="s">
        <v>98</v>
      </c>
      <c r="E52" s="92">
        <v>2269000</v>
      </c>
      <c r="F52" s="92">
        <v>2269000</v>
      </c>
      <c r="G52" s="93">
        <v>82689.719999999739</v>
      </c>
      <c r="H52" s="92">
        <f>F52-82700</f>
        <v>2186300</v>
      </c>
      <c r="I52" s="92">
        <v>-82700</v>
      </c>
    </row>
    <row r="53" spans="1:9" ht="30" x14ac:dyDescent="0.25">
      <c r="A53" s="3"/>
      <c r="B53" s="44"/>
      <c r="C53" s="90" t="s">
        <v>99</v>
      </c>
      <c r="D53" s="91" t="s">
        <v>100</v>
      </c>
      <c r="E53" s="92">
        <v>2630000</v>
      </c>
      <c r="F53" s="92">
        <v>1830000</v>
      </c>
      <c r="G53" s="93">
        <v>660000</v>
      </c>
      <c r="H53" s="92">
        <f>F53-600000</f>
        <v>1230000</v>
      </c>
      <c r="I53" s="92">
        <v>-600000</v>
      </c>
    </row>
    <row r="54" spans="1:9" ht="30" x14ac:dyDescent="0.25">
      <c r="A54" s="3"/>
      <c r="B54" s="44"/>
      <c r="C54" s="90" t="s">
        <v>101</v>
      </c>
      <c r="D54" s="91" t="s">
        <v>102</v>
      </c>
      <c r="E54" s="92"/>
      <c r="F54" s="92"/>
      <c r="G54" s="93"/>
      <c r="H54" s="92"/>
      <c r="I54" s="92"/>
    </row>
    <row r="55" spans="1:9" x14ac:dyDescent="0.25">
      <c r="A55" s="3"/>
      <c r="B55" s="44"/>
      <c r="C55" s="90" t="s">
        <v>103</v>
      </c>
      <c r="D55" s="91" t="s">
        <v>104</v>
      </c>
      <c r="E55" s="92"/>
      <c r="F55" s="92"/>
      <c r="G55" s="93"/>
      <c r="H55" s="92"/>
      <c r="I55" s="92"/>
    </row>
    <row r="56" spans="1:9" ht="30" x14ac:dyDescent="0.25">
      <c r="A56" s="3"/>
      <c r="B56" s="44"/>
      <c r="C56" s="90" t="s">
        <v>105</v>
      </c>
      <c r="D56" s="91" t="s">
        <v>106</v>
      </c>
      <c r="E56" s="92"/>
      <c r="F56" s="92"/>
      <c r="G56" s="93"/>
      <c r="H56" s="92"/>
      <c r="I56" s="92"/>
    </row>
    <row r="57" spans="1:9" x14ac:dyDescent="0.25">
      <c r="A57" s="3"/>
      <c r="B57" s="44"/>
      <c r="C57" s="90" t="s">
        <v>107</v>
      </c>
      <c r="D57" s="91" t="s">
        <v>108</v>
      </c>
      <c r="E57" s="92"/>
      <c r="F57" s="92"/>
      <c r="G57" s="93"/>
      <c r="H57" s="92"/>
      <c r="I57" s="92"/>
    </row>
    <row r="58" spans="1:9" ht="45" x14ac:dyDescent="0.25">
      <c r="A58" s="3"/>
      <c r="B58" s="44"/>
      <c r="C58" s="90" t="s">
        <v>109</v>
      </c>
      <c r="D58" s="91" t="s">
        <v>110</v>
      </c>
      <c r="E58" s="92"/>
      <c r="F58" s="92"/>
      <c r="G58" s="93"/>
      <c r="H58" s="92"/>
      <c r="I58" s="92"/>
    </row>
    <row r="59" spans="1:9" s="89" customFormat="1" ht="18" x14ac:dyDescent="0.25">
      <c r="A59" s="84"/>
      <c r="B59" s="85" t="s">
        <v>111</v>
      </c>
      <c r="C59" s="85"/>
      <c r="D59" s="86" t="s">
        <v>112</v>
      </c>
      <c r="E59" s="87">
        <f>E60+E61+E62+E63+E64+E65+E66</f>
        <v>7000000</v>
      </c>
      <c r="F59" s="87">
        <f>F60+F61+F62+F63+F64+F65+F66</f>
        <v>7076000</v>
      </c>
      <c r="G59" s="85"/>
      <c r="H59" s="87">
        <f>H60+H61+H62+H63+H64+H65+H66</f>
        <v>6460000</v>
      </c>
      <c r="I59" s="87">
        <f>H59-F59</f>
        <v>-616000</v>
      </c>
    </row>
    <row r="60" spans="1:9" x14ac:dyDescent="0.25">
      <c r="A60" s="3"/>
      <c r="B60" s="44"/>
      <c r="C60" s="90" t="s">
        <v>113</v>
      </c>
      <c r="D60" s="91" t="s">
        <v>114</v>
      </c>
      <c r="E60" s="92">
        <v>2700000</v>
      </c>
      <c r="F60" s="92">
        <v>2700000</v>
      </c>
      <c r="G60" s="93">
        <v>222054</v>
      </c>
      <c r="H60" s="92">
        <v>2500000</v>
      </c>
      <c r="I60" s="92">
        <v>-200000</v>
      </c>
    </row>
    <row r="61" spans="1:9" x14ac:dyDescent="0.25">
      <c r="A61" s="3"/>
      <c r="B61" s="44"/>
      <c r="C61" s="90" t="s">
        <v>115</v>
      </c>
      <c r="D61" s="91" t="s">
        <v>116</v>
      </c>
      <c r="E61" s="92">
        <v>2474700</v>
      </c>
      <c r="F61" s="92">
        <v>2474700</v>
      </c>
      <c r="G61" s="93">
        <v>433661.26000000024</v>
      </c>
      <c r="H61" s="92">
        <f>F61+I61</f>
        <v>2074700</v>
      </c>
      <c r="I61" s="92">
        <v>-400000</v>
      </c>
    </row>
    <row r="62" spans="1:9" x14ac:dyDescent="0.25">
      <c r="A62" s="3"/>
      <c r="B62" s="44"/>
      <c r="C62" s="90" t="s">
        <v>117</v>
      </c>
      <c r="D62" s="91" t="s">
        <v>118</v>
      </c>
      <c r="E62" s="92">
        <v>413300</v>
      </c>
      <c r="F62" s="92">
        <v>413300</v>
      </c>
      <c r="G62" s="93">
        <v>6369.4499999999534</v>
      </c>
      <c r="H62" s="92">
        <f>F62+I62</f>
        <v>407300</v>
      </c>
      <c r="I62" s="92">
        <v>-6000</v>
      </c>
    </row>
    <row r="63" spans="1:9" ht="45" x14ac:dyDescent="0.25">
      <c r="A63" s="3"/>
      <c r="B63" s="44"/>
      <c r="C63" s="90" t="s">
        <v>119</v>
      </c>
      <c r="D63" s="91" t="s">
        <v>120</v>
      </c>
      <c r="E63" s="92">
        <v>491500</v>
      </c>
      <c r="F63" s="92">
        <v>367500</v>
      </c>
      <c r="G63" s="93"/>
      <c r="H63" s="92">
        <v>357500</v>
      </c>
      <c r="I63" s="92">
        <f>H63-F63</f>
        <v>-10000</v>
      </c>
    </row>
    <row r="64" spans="1:9" ht="30" x14ac:dyDescent="0.25">
      <c r="A64" s="3"/>
      <c r="B64" s="44"/>
      <c r="C64" s="90" t="s">
        <v>121</v>
      </c>
      <c r="D64" s="91" t="s">
        <v>122</v>
      </c>
      <c r="E64" s="92">
        <v>800000</v>
      </c>
      <c r="F64" s="92">
        <v>800000</v>
      </c>
      <c r="G64" s="93">
        <v>55209.599999999977</v>
      </c>
      <c r="H64" s="92">
        <v>800000</v>
      </c>
      <c r="I64" s="92"/>
    </row>
    <row r="65" spans="1:9" x14ac:dyDescent="0.25">
      <c r="A65" s="3"/>
      <c r="B65" s="44"/>
      <c r="C65" s="90" t="s">
        <v>123</v>
      </c>
      <c r="D65" s="91" t="s">
        <v>124</v>
      </c>
      <c r="E65" s="92">
        <v>50500</v>
      </c>
      <c r="F65" s="92">
        <v>94500</v>
      </c>
      <c r="G65" s="93"/>
      <c r="H65" s="92">
        <v>94500</v>
      </c>
      <c r="I65" s="92"/>
    </row>
    <row r="66" spans="1:9" x14ac:dyDescent="0.25">
      <c r="A66" s="3"/>
      <c r="B66" s="44"/>
      <c r="C66" s="90" t="s">
        <v>125</v>
      </c>
      <c r="D66" s="91" t="s">
        <v>126</v>
      </c>
      <c r="E66" s="92">
        <v>70000</v>
      </c>
      <c r="F66" s="92">
        <f>F67+F68+F69</f>
        <v>226000</v>
      </c>
      <c r="G66" s="93">
        <v>18344.360000000015</v>
      </c>
      <c r="H66" s="92">
        <v>226000</v>
      </c>
      <c r="I66" s="92"/>
    </row>
    <row r="67" spans="1:9" x14ac:dyDescent="0.25">
      <c r="A67" s="3"/>
      <c r="B67" s="44"/>
      <c r="C67" s="90"/>
      <c r="D67" s="91" t="s">
        <v>127</v>
      </c>
      <c r="E67" s="92">
        <v>34000</v>
      </c>
      <c r="F67" s="92">
        <v>34000</v>
      </c>
      <c r="G67" s="93"/>
      <c r="H67" s="92">
        <v>34000</v>
      </c>
      <c r="I67" s="92"/>
    </row>
    <row r="68" spans="1:9" ht="60" x14ac:dyDescent="0.25">
      <c r="A68" s="3"/>
      <c r="B68" s="44"/>
      <c r="C68" s="90"/>
      <c r="D68" s="91" t="s">
        <v>128</v>
      </c>
      <c r="E68" s="92">
        <v>36000</v>
      </c>
      <c r="F68" s="92">
        <v>42000</v>
      </c>
      <c r="G68" s="93">
        <v>0</v>
      </c>
      <c r="H68" s="92">
        <v>42000</v>
      </c>
      <c r="I68" s="92"/>
    </row>
    <row r="69" spans="1:9" x14ac:dyDescent="0.25">
      <c r="A69" s="3"/>
      <c r="B69" s="44"/>
      <c r="C69" s="90"/>
      <c r="D69" s="91" t="s">
        <v>129</v>
      </c>
      <c r="E69" s="92"/>
      <c r="F69" s="92">
        <v>150000</v>
      </c>
      <c r="G69" s="93"/>
      <c r="H69" s="92">
        <v>150000</v>
      </c>
      <c r="I69" s="92"/>
    </row>
    <row r="70" spans="1:9" s="89" customFormat="1" ht="18" x14ac:dyDescent="0.25">
      <c r="A70" s="84"/>
      <c r="B70" s="85" t="s">
        <v>130</v>
      </c>
      <c r="C70" s="85"/>
      <c r="D70" s="86" t="s">
        <v>131</v>
      </c>
      <c r="E70" s="87">
        <f>E71+E72+E73+E74+E75+E76</f>
        <v>5000000</v>
      </c>
      <c r="F70" s="87">
        <f>F71+F72+F73+F74+F75+F76</f>
        <v>5000000</v>
      </c>
      <c r="G70" s="85"/>
      <c r="H70" s="87">
        <f>H71+H72+H73+H74+H75+H76</f>
        <v>4900000</v>
      </c>
      <c r="I70" s="87">
        <f>H70-F70</f>
        <v>-100000</v>
      </c>
    </row>
    <row r="71" spans="1:9" ht="45" x14ac:dyDescent="0.25">
      <c r="A71" s="3"/>
      <c r="B71" s="44"/>
      <c r="C71" s="90" t="s">
        <v>132</v>
      </c>
      <c r="D71" s="91" t="s">
        <v>133</v>
      </c>
      <c r="E71" s="92">
        <v>890000</v>
      </c>
      <c r="F71" s="92">
        <v>890000</v>
      </c>
      <c r="G71" s="93">
        <v>88997.820000000065</v>
      </c>
      <c r="H71" s="92">
        <f>F71+I71</f>
        <v>810000</v>
      </c>
      <c r="I71" s="92">
        <v>-80000</v>
      </c>
    </row>
    <row r="72" spans="1:9" ht="45" x14ac:dyDescent="0.25">
      <c r="A72" s="3"/>
      <c r="B72" s="44"/>
      <c r="C72" s="90" t="s">
        <v>134</v>
      </c>
      <c r="D72" s="91" t="s">
        <v>135</v>
      </c>
      <c r="E72" s="92">
        <v>2772800</v>
      </c>
      <c r="F72" s="92">
        <v>2772800</v>
      </c>
      <c r="G72" s="93">
        <v>6771.7099999999627</v>
      </c>
      <c r="H72" s="92">
        <f>F72</f>
        <v>2772800</v>
      </c>
      <c r="I72" s="92"/>
    </row>
    <row r="73" spans="1:9" x14ac:dyDescent="0.25">
      <c r="A73" s="3"/>
      <c r="B73" s="44"/>
      <c r="C73" s="90" t="s">
        <v>136</v>
      </c>
      <c r="D73" s="91" t="s">
        <v>137</v>
      </c>
      <c r="E73" s="92">
        <v>881200</v>
      </c>
      <c r="F73" s="92">
        <v>881200</v>
      </c>
      <c r="G73" s="93">
        <v>81785.940000000061</v>
      </c>
      <c r="H73" s="92">
        <f>F73</f>
        <v>881200</v>
      </c>
      <c r="I73" s="92"/>
    </row>
    <row r="74" spans="1:9" ht="30" x14ac:dyDescent="0.25">
      <c r="A74" s="3"/>
      <c r="B74" s="44"/>
      <c r="C74" s="90" t="s">
        <v>138</v>
      </c>
      <c r="D74" s="91" t="s">
        <v>139</v>
      </c>
      <c r="E74" s="92">
        <v>36000</v>
      </c>
      <c r="F74" s="92">
        <v>36000</v>
      </c>
      <c r="G74" s="93">
        <v>0</v>
      </c>
      <c r="H74" s="92">
        <f>F74</f>
        <v>36000</v>
      </c>
      <c r="I74" s="92"/>
    </row>
    <row r="75" spans="1:9" x14ac:dyDescent="0.25">
      <c r="A75" s="3"/>
      <c r="B75" s="44"/>
      <c r="C75" s="90" t="s">
        <v>140</v>
      </c>
      <c r="D75" s="91" t="s">
        <v>141</v>
      </c>
      <c r="E75" s="92">
        <v>120000</v>
      </c>
      <c r="F75" s="92">
        <v>120000</v>
      </c>
      <c r="G75" s="93">
        <v>-10000</v>
      </c>
      <c r="H75" s="92">
        <f>F75+I75</f>
        <v>130000</v>
      </c>
      <c r="I75" s="92">
        <v>10000</v>
      </c>
    </row>
    <row r="76" spans="1:9" ht="30" x14ac:dyDescent="0.25">
      <c r="A76" s="3"/>
      <c r="B76" s="44"/>
      <c r="C76" s="90" t="s">
        <v>142</v>
      </c>
      <c r="D76" s="91" t="s">
        <v>143</v>
      </c>
      <c r="E76" s="92">
        <v>300000</v>
      </c>
      <c r="F76" s="92">
        <v>300000</v>
      </c>
      <c r="G76" s="93">
        <v>38812.720000000001</v>
      </c>
      <c r="H76" s="92">
        <f>F76+I76</f>
        <v>270000</v>
      </c>
      <c r="I76" s="92">
        <v>-30000</v>
      </c>
    </row>
    <row r="77" spans="1:9" s="89" customFormat="1" ht="18" x14ac:dyDescent="0.25">
      <c r="A77" s="84"/>
      <c r="B77" s="85" t="s">
        <v>144</v>
      </c>
      <c r="C77" s="85"/>
      <c r="D77" s="86" t="s">
        <v>145</v>
      </c>
      <c r="E77" s="87">
        <f>E78+E79+E80+E81+E82</f>
        <v>400000</v>
      </c>
      <c r="F77" s="87">
        <f>F78+F79+F80+F81+F82</f>
        <v>400000</v>
      </c>
      <c r="G77" s="85"/>
      <c r="H77" s="87">
        <f>H78+H79+H80+H81+H82</f>
        <v>365000</v>
      </c>
      <c r="I77" s="87">
        <f>H77-F77</f>
        <v>-35000</v>
      </c>
    </row>
    <row r="78" spans="1:9" x14ac:dyDescent="0.25">
      <c r="A78" s="3"/>
      <c r="B78" s="44"/>
      <c r="C78" s="90" t="s">
        <v>146</v>
      </c>
      <c r="D78" s="91" t="s">
        <v>147</v>
      </c>
      <c r="E78" s="92">
        <v>100000</v>
      </c>
      <c r="F78" s="92">
        <v>100000</v>
      </c>
      <c r="G78" s="93">
        <v>500</v>
      </c>
      <c r="H78" s="92">
        <v>100000</v>
      </c>
      <c r="I78" s="92"/>
    </row>
    <row r="79" spans="1:9" ht="30" x14ac:dyDescent="0.25">
      <c r="A79" s="3"/>
      <c r="B79" s="44"/>
      <c r="C79" s="90" t="s">
        <v>148</v>
      </c>
      <c r="D79" s="91" t="s">
        <v>149</v>
      </c>
      <c r="E79" s="92">
        <v>65000</v>
      </c>
      <c r="F79" s="92">
        <v>65000</v>
      </c>
      <c r="G79" s="93">
        <v>0</v>
      </c>
      <c r="H79" s="92">
        <v>65000</v>
      </c>
      <c r="I79" s="92"/>
    </row>
    <row r="80" spans="1:9" x14ac:dyDescent="0.25">
      <c r="A80" s="3"/>
      <c r="B80" s="44"/>
      <c r="C80" s="90" t="s">
        <v>150</v>
      </c>
      <c r="D80" s="91" t="s">
        <v>151</v>
      </c>
      <c r="E80" s="92">
        <v>60000</v>
      </c>
      <c r="F80" s="92">
        <v>60000</v>
      </c>
      <c r="G80" s="93">
        <v>12226</v>
      </c>
      <c r="H80" s="92">
        <v>60000</v>
      </c>
      <c r="I80" s="92"/>
    </row>
    <row r="81" spans="1:9" x14ac:dyDescent="0.25">
      <c r="A81" s="3"/>
      <c r="B81" s="44"/>
      <c r="C81" s="90" t="s">
        <v>152</v>
      </c>
      <c r="D81" s="91" t="s">
        <v>153</v>
      </c>
      <c r="E81" s="92">
        <v>100000</v>
      </c>
      <c r="F81" s="92">
        <v>100000</v>
      </c>
      <c r="G81" s="93">
        <v>22224</v>
      </c>
      <c r="H81" s="92">
        <v>100000</v>
      </c>
      <c r="I81" s="92"/>
    </row>
    <row r="82" spans="1:9" x14ac:dyDescent="0.25">
      <c r="A82" s="3"/>
      <c r="B82" s="44"/>
      <c r="C82" s="90" t="s">
        <v>154</v>
      </c>
      <c r="D82" s="91" t="s">
        <v>155</v>
      </c>
      <c r="E82" s="92">
        <v>75000</v>
      </c>
      <c r="F82" s="92">
        <v>75000</v>
      </c>
      <c r="G82" s="93">
        <v>55530</v>
      </c>
      <c r="H82" s="92">
        <v>40000</v>
      </c>
      <c r="I82" s="92">
        <f>H82-F82</f>
        <v>-35000</v>
      </c>
    </row>
    <row r="83" spans="1:9" s="89" customFormat="1" ht="18" x14ac:dyDescent="0.25">
      <c r="A83" s="84"/>
      <c r="B83" s="85" t="s">
        <v>156</v>
      </c>
      <c r="C83" s="85"/>
      <c r="D83" s="86" t="s">
        <v>157</v>
      </c>
      <c r="E83" s="87">
        <f>E84+E85+E86+E87</f>
        <v>21300000</v>
      </c>
      <c r="F83" s="87">
        <f>F84+F85+F86+F87</f>
        <v>16300000</v>
      </c>
      <c r="G83" s="85"/>
      <c r="H83" s="87">
        <f>H84+H85+H86+H87</f>
        <v>14700000</v>
      </c>
      <c r="I83" s="87">
        <f>H83-F83</f>
        <v>-1600000</v>
      </c>
    </row>
    <row r="84" spans="1:9" x14ac:dyDescent="0.25">
      <c r="A84" s="3"/>
      <c r="B84" s="44"/>
      <c r="C84" s="44" t="s">
        <v>158</v>
      </c>
      <c r="D84" s="91" t="s">
        <v>159</v>
      </c>
      <c r="E84" s="92">
        <v>680000</v>
      </c>
      <c r="F84" s="92">
        <f>E84</f>
        <v>680000</v>
      </c>
      <c r="G84" s="93">
        <v>125699</v>
      </c>
      <c r="H84" s="92">
        <f>F84+I84</f>
        <v>580000</v>
      </c>
      <c r="I84" s="92">
        <v>-100000</v>
      </c>
    </row>
    <row r="85" spans="1:9" x14ac:dyDescent="0.25">
      <c r="A85" s="3"/>
      <c r="B85" s="44"/>
      <c r="C85" s="90" t="s">
        <v>160</v>
      </c>
      <c r="D85" s="91" t="s">
        <v>161</v>
      </c>
      <c r="E85" s="92">
        <v>13500000</v>
      </c>
      <c r="F85" s="92">
        <f>E85-5000000</f>
        <v>8500000</v>
      </c>
      <c r="G85" s="93">
        <v>3694577.01</v>
      </c>
      <c r="H85" s="92">
        <f>F85+I85</f>
        <v>7000000</v>
      </c>
      <c r="I85" s="92">
        <v>-1500000</v>
      </c>
    </row>
    <row r="86" spans="1:9" ht="30" x14ac:dyDescent="0.25">
      <c r="A86" s="3"/>
      <c r="B86" s="44"/>
      <c r="C86" s="90" t="s">
        <v>162</v>
      </c>
      <c r="D86" s="91" t="s">
        <v>163</v>
      </c>
      <c r="E86" s="92">
        <v>6000000</v>
      </c>
      <c r="F86" s="92">
        <f>E86</f>
        <v>6000000</v>
      </c>
      <c r="G86" s="93">
        <v>4463064.5</v>
      </c>
      <c r="H86" s="92">
        <f>F86</f>
        <v>6000000</v>
      </c>
      <c r="I86" s="92"/>
    </row>
    <row r="87" spans="1:9" x14ac:dyDescent="0.25">
      <c r="A87" s="3"/>
      <c r="B87" s="44"/>
      <c r="C87" s="90" t="s">
        <v>164</v>
      </c>
      <c r="D87" s="91" t="s">
        <v>165</v>
      </c>
      <c r="E87" s="92">
        <v>1120000</v>
      </c>
      <c r="F87" s="92">
        <f>E87</f>
        <v>1120000</v>
      </c>
      <c r="G87" s="93">
        <v>0</v>
      </c>
      <c r="H87" s="92">
        <f>F87</f>
        <v>1120000</v>
      </c>
      <c r="I87" s="92"/>
    </row>
    <row r="88" spans="1:9" ht="36" x14ac:dyDescent="0.25">
      <c r="A88" s="3"/>
      <c r="B88" s="22" t="s">
        <v>166</v>
      </c>
      <c r="C88" s="23"/>
      <c r="D88" s="24" t="s">
        <v>167</v>
      </c>
      <c r="E88" s="25"/>
      <c r="F88" s="25"/>
      <c r="G88" s="25"/>
      <c r="H88" s="25"/>
      <c r="I88" s="25"/>
    </row>
    <row r="89" spans="1:9" s="89" customFormat="1" ht="18" x14ac:dyDescent="0.25">
      <c r="A89" s="84"/>
      <c r="B89" s="85" t="s">
        <v>168</v>
      </c>
      <c r="C89" s="85"/>
      <c r="D89" s="86" t="s">
        <v>169</v>
      </c>
      <c r="E89" s="87">
        <f>E90+E91+E92+E93+E94+E95+E96</f>
        <v>15000000</v>
      </c>
      <c r="F89" s="87">
        <f>F90+F91+F92+F93+F94+F95+F96</f>
        <v>15302500</v>
      </c>
      <c r="G89" s="85"/>
      <c r="H89" s="87">
        <f>H90+H91+H92+H93+H94+H95+H96</f>
        <v>16580260</v>
      </c>
      <c r="I89" s="87">
        <f>H89-F89</f>
        <v>1277760</v>
      </c>
    </row>
    <row r="90" spans="1:9" x14ac:dyDescent="0.25">
      <c r="A90" s="3"/>
      <c r="B90" s="44"/>
      <c r="C90" s="90" t="s">
        <v>170</v>
      </c>
      <c r="D90" s="91" t="s">
        <v>171</v>
      </c>
      <c r="E90" s="92">
        <v>2865300</v>
      </c>
      <c r="F90" s="92">
        <v>2865300</v>
      </c>
      <c r="G90" s="93">
        <v>12</v>
      </c>
      <c r="H90" s="92">
        <f>F90</f>
        <v>2865300</v>
      </c>
      <c r="I90" s="92"/>
    </row>
    <row r="91" spans="1:9" x14ac:dyDescent="0.25">
      <c r="A91" s="3"/>
      <c r="B91" s="44"/>
      <c r="C91" s="90" t="s">
        <v>170</v>
      </c>
      <c r="D91" s="91" t="s">
        <v>172</v>
      </c>
      <c r="E91" s="92">
        <v>70100</v>
      </c>
      <c r="F91" s="92">
        <v>70100</v>
      </c>
      <c r="G91" s="93">
        <v>-4</v>
      </c>
      <c r="H91" s="92">
        <f>F91+I91</f>
        <v>70105</v>
      </c>
      <c r="I91" s="92">
        <v>5</v>
      </c>
    </row>
    <row r="92" spans="1:9" x14ac:dyDescent="0.25">
      <c r="A92" s="3"/>
      <c r="B92" s="44"/>
      <c r="C92" s="90" t="s">
        <v>170</v>
      </c>
      <c r="D92" s="91" t="s">
        <v>173</v>
      </c>
      <c r="E92" s="92">
        <v>151000</v>
      </c>
      <c r="F92" s="92">
        <v>151000</v>
      </c>
      <c r="G92" s="93">
        <v>13036.299999999988</v>
      </c>
      <c r="H92" s="92">
        <f>F92+I92</f>
        <v>141000</v>
      </c>
      <c r="I92" s="92">
        <v>-10000</v>
      </c>
    </row>
    <row r="93" spans="1:9" x14ac:dyDescent="0.25">
      <c r="A93" s="3"/>
      <c r="B93" s="44"/>
      <c r="C93" s="90" t="s">
        <v>174</v>
      </c>
      <c r="D93" s="91" t="s">
        <v>175</v>
      </c>
      <c r="E93" s="92">
        <v>662300</v>
      </c>
      <c r="F93" s="92">
        <v>662300</v>
      </c>
      <c r="G93" s="93">
        <v>20</v>
      </c>
      <c r="H93" s="92">
        <f>F93</f>
        <v>662300</v>
      </c>
      <c r="I93" s="92"/>
    </row>
    <row r="94" spans="1:9" x14ac:dyDescent="0.25">
      <c r="A94" s="3"/>
      <c r="B94" s="44"/>
      <c r="C94" s="90" t="s">
        <v>176</v>
      </c>
      <c r="D94" s="91" t="s">
        <v>177</v>
      </c>
      <c r="E94" s="92">
        <v>96800</v>
      </c>
      <c r="F94" s="92">
        <v>232200</v>
      </c>
      <c r="G94" s="93">
        <v>0</v>
      </c>
      <c r="H94" s="92">
        <f>F94</f>
        <v>232200</v>
      </c>
      <c r="I94" s="92"/>
    </row>
    <row r="95" spans="1:9" x14ac:dyDescent="0.25">
      <c r="A95" s="3"/>
      <c r="B95" s="44"/>
      <c r="C95" s="90" t="s">
        <v>178</v>
      </c>
      <c r="D95" s="91" t="s">
        <v>179</v>
      </c>
      <c r="E95" s="92">
        <v>10614500</v>
      </c>
      <c r="F95" s="92">
        <v>10781600</v>
      </c>
      <c r="G95" s="93">
        <v>-1287243.8100000005</v>
      </c>
      <c r="H95" s="92">
        <f>F95+I95</f>
        <v>12068855</v>
      </c>
      <c r="I95" s="92">
        <v>1287255</v>
      </c>
    </row>
    <row r="96" spans="1:9" ht="30" x14ac:dyDescent="0.25">
      <c r="A96" s="3"/>
      <c r="B96" s="44"/>
      <c r="C96" s="90" t="s">
        <v>180</v>
      </c>
      <c r="D96" s="91" t="s">
        <v>181</v>
      </c>
      <c r="E96" s="92">
        <v>540000</v>
      </c>
      <c r="F96" s="92">
        <v>540000</v>
      </c>
      <c r="G96" s="93">
        <v>-460</v>
      </c>
      <c r="H96" s="92">
        <f>F96+I96</f>
        <v>540500</v>
      </c>
      <c r="I96" s="92">
        <v>500</v>
      </c>
    </row>
    <row r="97" spans="1:9" s="89" customFormat="1" ht="18" x14ac:dyDescent="0.25">
      <c r="A97" s="84"/>
      <c r="B97" s="85" t="s">
        <v>182</v>
      </c>
      <c r="C97" s="85"/>
      <c r="D97" s="86" t="s">
        <v>183</v>
      </c>
      <c r="E97" s="87">
        <f>E98+E99+E100+E101+E102</f>
        <v>8100000</v>
      </c>
      <c r="F97" s="87">
        <f>F98+F99+F100+F101+F102</f>
        <v>8100000</v>
      </c>
      <c r="G97" s="85"/>
      <c r="H97" s="87">
        <f>H98+H99+H100+H101+H102</f>
        <v>9091300</v>
      </c>
      <c r="I97" s="87">
        <f>H97-F97</f>
        <v>991300</v>
      </c>
    </row>
    <row r="98" spans="1:9" x14ac:dyDescent="0.25">
      <c r="A98" s="3"/>
      <c r="B98" s="44"/>
      <c r="C98" s="90" t="s">
        <v>184</v>
      </c>
      <c r="D98" s="91" t="s">
        <v>185</v>
      </c>
      <c r="E98" s="92">
        <v>800000</v>
      </c>
      <c r="F98" s="92">
        <v>800000</v>
      </c>
      <c r="G98" s="93">
        <v>-118242.6399999999</v>
      </c>
      <c r="H98" s="92">
        <f>F98+I98</f>
        <v>920000</v>
      </c>
      <c r="I98" s="92">
        <v>120000</v>
      </c>
    </row>
    <row r="99" spans="1:9" x14ac:dyDescent="0.25">
      <c r="A99" s="3"/>
      <c r="B99" s="44"/>
      <c r="C99" s="90" t="s">
        <v>186</v>
      </c>
      <c r="D99" s="91" t="s">
        <v>187</v>
      </c>
      <c r="E99" s="92">
        <v>794000</v>
      </c>
      <c r="F99" s="92">
        <v>794000</v>
      </c>
      <c r="G99" s="93">
        <v>-81287.850000000093</v>
      </c>
      <c r="H99" s="92">
        <f>F99+I99</f>
        <v>875300</v>
      </c>
      <c r="I99" s="92">
        <v>81300</v>
      </c>
    </row>
    <row r="100" spans="1:9" ht="30" x14ac:dyDescent="0.25">
      <c r="A100" s="3"/>
      <c r="B100" s="44"/>
      <c r="C100" s="90" t="s">
        <v>188</v>
      </c>
      <c r="D100" s="91" t="s">
        <v>189</v>
      </c>
      <c r="E100" s="92">
        <v>6050200</v>
      </c>
      <c r="F100" s="92">
        <v>6050200</v>
      </c>
      <c r="G100" s="93">
        <v>-737588.48999999836</v>
      </c>
      <c r="H100" s="92">
        <f>F100+I100</f>
        <v>6840200</v>
      </c>
      <c r="I100" s="92">
        <v>790000</v>
      </c>
    </row>
    <row r="101" spans="1:9" x14ac:dyDescent="0.25">
      <c r="A101" s="3"/>
      <c r="B101" s="44"/>
      <c r="C101" s="90" t="s">
        <v>190</v>
      </c>
      <c r="D101" s="91" t="s">
        <v>191</v>
      </c>
      <c r="E101" s="92">
        <v>251800</v>
      </c>
      <c r="F101" s="92">
        <v>251800</v>
      </c>
      <c r="G101" s="93">
        <v>156800</v>
      </c>
      <c r="H101" s="92">
        <f>F101</f>
        <v>251800</v>
      </c>
      <c r="I101" s="92"/>
    </row>
    <row r="102" spans="1:9" ht="30" x14ac:dyDescent="0.25">
      <c r="A102" s="3"/>
      <c r="B102" s="44"/>
      <c r="C102" s="90" t="s">
        <v>192</v>
      </c>
      <c r="D102" s="91" t="s">
        <v>193</v>
      </c>
      <c r="E102" s="92">
        <v>204000</v>
      </c>
      <c r="F102" s="92">
        <v>204000</v>
      </c>
      <c r="G102" s="93">
        <v>0</v>
      </c>
      <c r="H102" s="92">
        <f>F102</f>
        <v>204000</v>
      </c>
      <c r="I102" s="92"/>
    </row>
    <row r="103" spans="1:9" s="89" customFormat="1" ht="18" x14ac:dyDescent="0.25">
      <c r="A103" s="84"/>
      <c r="B103" s="85" t="s">
        <v>194</v>
      </c>
      <c r="C103" s="85"/>
      <c r="D103" s="86" t="s">
        <v>195</v>
      </c>
      <c r="E103" s="87">
        <f>E104+E105</f>
        <v>2000000</v>
      </c>
      <c r="F103" s="87">
        <f>F104+F105</f>
        <v>1697500</v>
      </c>
      <c r="G103" s="85">
        <v>391.45999999972992</v>
      </c>
      <c r="H103" s="87"/>
      <c r="I103" s="87"/>
    </row>
    <row r="104" spans="1:9" ht="30" x14ac:dyDescent="0.25">
      <c r="A104" s="3"/>
      <c r="B104" s="44"/>
      <c r="C104" s="90" t="s">
        <v>196</v>
      </c>
      <c r="D104" s="91" t="s">
        <v>197</v>
      </c>
      <c r="E104" s="92">
        <v>1274000</v>
      </c>
      <c r="F104" s="92">
        <v>1697500</v>
      </c>
      <c r="G104" s="92"/>
      <c r="H104" s="65"/>
      <c r="I104" s="65"/>
    </row>
    <row r="105" spans="1:9" ht="30" x14ac:dyDescent="0.25">
      <c r="A105" s="3"/>
      <c r="B105" s="44"/>
      <c r="C105" s="90" t="s">
        <v>198</v>
      </c>
      <c r="D105" s="91" t="s">
        <v>199</v>
      </c>
      <c r="E105" s="92">
        <v>726000</v>
      </c>
      <c r="F105" s="92">
        <v>0</v>
      </c>
      <c r="G105" s="92"/>
      <c r="H105" s="92"/>
      <c r="I105" s="92"/>
    </row>
    <row r="106" spans="1:9" s="89" customFormat="1" ht="18" x14ac:dyDescent="0.25">
      <c r="A106" s="84"/>
      <c r="B106" s="85" t="s">
        <v>200</v>
      </c>
      <c r="C106" s="85"/>
      <c r="D106" s="86" t="s">
        <v>201</v>
      </c>
      <c r="E106" s="87">
        <f>E107+E108+E109+E110+E111+E112+E113</f>
        <v>32000000</v>
      </c>
      <c r="F106" s="87">
        <f>F107+F108+F109+F110+F111+F112+F113</f>
        <v>32000000</v>
      </c>
      <c r="G106" s="85"/>
      <c r="H106" s="87">
        <f>H107+H108+H109+H110+H111+H112+H113</f>
        <v>32790000</v>
      </c>
      <c r="I106" s="87">
        <f>H106-F106</f>
        <v>790000</v>
      </c>
    </row>
    <row r="107" spans="1:9" x14ac:dyDescent="0.25">
      <c r="A107" s="3"/>
      <c r="B107" s="44"/>
      <c r="C107" s="90" t="s">
        <v>202</v>
      </c>
      <c r="D107" s="91" t="s">
        <v>203</v>
      </c>
      <c r="E107" s="92">
        <v>12100000</v>
      </c>
      <c r="F107" s="92">
        <v>12100000</v>
      </c>
      <c r="G107" s="93">
        <v>-966040</v>
      </c>
      <c r="H107" s="92">
        <f>F107+I107</f>
        <v>13070000</v>
      </c>
      <c r="I107" s="92">
        <v>970000</v>
      </c>
    </row>
    <row r="108" spans="1:9" x14ac:dyDescent="0.25">
      <c r="A108" s="3"/>
      <c r="B108" s="44"/>
      <c r="C108" s="90" t="s">
        <v>204</v>
      </c>
      <c r="D108" s="91" t="s">
        <v>205</v>
      </c>
      <c r="E108" s="92">
        <v>160000</v>
      </c>
      <c r="F108" s="92">
        <v>160000</v>
      </c>
      <c r="G108" s="93">
        <v>44742.520000000004</v>
      </c>
      <c r="H108" s="92">
        <f>F108+I108</f>
        <v>120000</v>
      </c>
      <c r="I108" s="92">
        <v>-40000</v>
      </c>
    </row>
    <row r="109" spans="1:9" ht="30" x14ac:dyDescent="0.25">
      <c r="A109" s="3"/>
      <c r="B109" s="44"/>
      <c r="C109" s="90" t="s">
        <v>206</v>
      </c>
      <c r="D109" s="91" t="s">
        <v>207</v>
      </c>
      <c r="E109" s="92">
        <v>17923000</v>
      </c>
      <c r="F109" s="92">
        <v>17923000</v>
      </c>
      <c r="G109" s="93">
        <v>626008.11999999732</v>
      </c>
      <c r="H109" s="92">
        <f>F109</f>
        <v>17923000</v>
      </c>
      <c r="I109" s="92"/>
    </row>
    <row r="110" spans="1:9" x14ac:dyDescent="0.25">
      <c r="A110" s="3"/>
      <c r="B110" s="44"/>
      <c r="C110" s="90" t="s">
        <v>208</v>
      </c>
      <c r="D110" s="91" t="s">
        <v>209</v>
      </c>
      <c r="E110" s="92">
        <v>700000</v>
      </c>
      <c r="F110" s="92">
        <v>700000</v>
      </c>
      <c r="G110" s="93">
        <v>200000</v>
      </c>
      <c r="H110" s="92">
        <f>F110+I110</f>
        <v>560000</v>
      </c>
      <c r="I110" s="92">
        <v>-140000</v>
      </c>
    </row>
    <row r="111" spans="1:9" ht="30" x14ac:dyDescent="0.25">
      <c r="A111" s="3"/>
      <c r="B111" s="44"/>
      <c r="C111" s="90" t="s">
        <v>210</v>
      </c>
      <c r="D111" s="91" t="s">
        <v>211</v>
      </c>
      <c r="E111" s="92">
        <v>847000</v>
      </c>
      <c r="F111" s="92">
        <v>847000</v>
      </c>
      <c r="G111" s="93">
        <v>292870.95999999996</v>
      </c>
      <c r="H111" s="92">
        <f>F111</f>
        <v>847000</v>
      </c>
      <c r="I111" s="92"/>
    </row>
    <row r="112" spans="1:9" ht="30" x14ac:dyDescent="0.25">
      <c r="A112" s="3"/>
      <c r="B112" s="44"/>
      <c r="C112" s="90" t="s">
        <v>212</v>
      </c>
      <c r="D112" s="91" t="s">
        <v>213</v>
      </c>
      <c r="E112" s="92">
        <v>234000</v>
      </c>
      <c r="F112" s="92">
        <v>234000</v>
      </c>
      <c r="G112" s="93">
        <v>8977.390000000014</v>
      </c>
      <c r="H112" s="92">
        <f>F112</f>
        <v>234000</v>
      </c>
      <c r="I112" s="92"/>
    </row>
    <row r="113" spans="1:9" x14ac:dyDescent="0.25">
      <c r="A113" s="3"/>
      <c r="B113" s="44"/>
      <c r="C113" s="90" t="s">
        <v>214</v>
      </c>
      <c r="D113" s="91" t="s">
        <v>215</v>
      </c>
      <c r="E113" s="92">
        <v>36000</v>
      </c>
      <c r="F113" s="92">
        <v>36000</v>
      </c>
      <c r="G113" s="93">
        <v>0</v>
      </c>
      <c r="H113" s="92">
        <f>F113</f>
        <v>36000</v>
      </c>
      <c r="I113" s="92"/>
    </row>
    <row r="114" spans="1:9" s="89" customFormat="1" ht="18" x14ac:dyDescent="0.25">
      <c r="A114" s="84"/>
      <c r="B114" s="85" t="s">
        <v>216</v>
      </c>
      <c r="C114" s="85"/>
      <c r="D114" s="86" t="s">
        <v>217</v>
      </c>
      <c r="E114" s="87">
        <f>E115+E116+E117+E118</f>
        <v>3100000</v>
      </c>
      <c r="F114" s="87">
        <f>F115+F116+F117+F118</f>
        <v>3100000</v>
      </c>
      <c r="G114" s="85"/>
      <c r="H114" s="87">
        <f>H115+H116+H117+H118</f>
        <v>1790000</v>
      </c>
      <c r="I114" s="87">
        <f>H114-F114</f>
        <v>-1310000</v>
      </c>
    </row>
    <row r="115" spans="1:9" x14ac:dyDescent="0.25">
      <c r="A115" s="3"/>
      <c r="B115" s="44"/>
      <c r="C115" s="90" t="s">
        <v>218</v>
      </c>
      <c r="D115" s="91" t="s">
        <v>219</v>
      </c>
      <c r="E115" s="92">
        <v>1812000</v>
      </c>
      <c r="F115" s="92">
        <v>1512000</v>
      </c>
      <c r="G115" s="93">
        <v>1304607</v>
      </c>
      <c r="H115" s="92">
        <f>F115+I115</f>
        <v>212000</v>
      </c>
      <c r="I115" s="92">
        <v>-1300000</v>
      </c>
    </row>
    <row r="116" spans="1:9" x14ac:dyDescent="0.25">
      <c r="A116" s="3"/>
      <c r="B116" s="44"/>
      <c r="C116" s="90" t="s">
        <v>220</v>
      </c>
      <c r="D116" s="91" t="s">
        <v>221</v>
      </c>
      <c r="E116" s="92">
        <v>360000</v>
      </c>
      <c r="F116" s="92">
        <v>660000</v>
      </c>
      <c r="G116" s="93">
        <v>19172.400000000023</v>
      </c>
      <c r="H116" s="92">
        <f>F116+I116</f>
        <v>650000</v>
      </c>
      <c r="I116" s="92">
        <v>-10000</v>
      </c>
    </row>
    <row r="117" spans="1:9" x14ac:dyDescent="0.25">
      <c r="A117" s="3"/>
      <c r="B117" s="44"/>
      <c r="C117" s="90" t="s">
        <v>222</v>
      </c>
      <c r="D117" s="91" t="s">
        <v>223</v>
      </c>
      <c r="E117" s="92">
        <v>642000</v>
      </c>
      <c r="F117" s="92">
        <v>642000</v>
      </c>
      <c r="G117" s="93">
        <v>394512.94</v>
      </c>
      <c r="H117" s="92">
        <f>F117</f>
        <v>642000</v>
      </c>
      <c r="I117" s="92"/>
    </row>
    <row r="118" spans="1:9" ht="30" x14ac:dyDescent="0.25">
      <c r="A118" s="3"/>
      <c r="B118" s="44"/>
      <c r="C118" s="90" t="s">
        <v>224</v>
      </c>
      <c r="D118" s="91" t="s">
        <v>193</v>
      </c>
      <c r="E118" s="92">
        <v>286000</v>
      </c>
      <c r="F118" s="92">
        <v>286000</v>
      </c>
      <c r="G118" s="93">
        <v>0</v>
      </c>
      <c r="H118" s="92">
        <f>F118</f>
        <v>286000</v>
      </c>
      <c r="I118" s="92"/>
    </row>
    <row r="119" spans="1:9" s="89" customFormat="1" ht="33" customHeight="1" x14ac:dyDescent="0.25">
      <c r="A119" s="84"/>
      <c r="B119" s="85" t="s">
        <v>225</v>
      </c>
      <c r="C119" s="85"/>
      <c r="D119" s="86" t="s">
        <v>226</v>
      </c>
      <c r="E119" s="87">
        <f>E120+E121+E122+E123+E124+E125+E126+E127+E128+E129+E131</f>
        <v>6000000</v>
      </c>
      <c r="F119" s="87">
        <f>F120+F121+F122+F123+F124+F125+F126+F127+F128+F129+F131</f>
        <v>6000000</v>
      </c>
      <c r="G119" s="85"/>
      <c r="H119" s="87"/>
      <c r="I119" s="87"/>
    </row>
    <row r="120" spans="1:9" ht="30" x14ac:dyDescent="0.25">
      <c r="B120" s="44"/>
      <c r="C120" s="90" t="s">
        <v>227</v>
      </c>
      <c r="D120" s="91" t="s">
        <v>228</v>
      </c>
      <c r="E120" s="92">
        <v>70000</v>
      </c>
      <c r="F120" s="92">
        <v>70000</v>
      </c>
      <c r="G120" s="93">
        <v>940.35999999998603</v>
      </c>
      <c r="H120" s="92"/>
      <c r="I120" s="92"/>
    </row>
    <row r="121" spans="1:9" ht="45" x14ac:dyDescent="0.25">
      <c r="B121" s="44"/>
      <c r="C121" s="90" t="s">
        <v>229</v>
      </c>
      <c r="D121" s="91" t="s">
        <v>230</v>
      </c>
      <c r="E121" s="92">
        <v>200000</v>
      </c>
      <c r="F121" s="92">
        <v>330000</v>
      </c>
      <c r="G121" s="93">
        <v>14939.090000000026</v>
      </c>
      <c r="H121" s="92"/>
      <c r="I121" s="92"/>
    </row>
    <row r="122" spans="1:9" ht="45" x14ac:dyDescent="0.25">
      <c r="B122" s="44"/>
      <c r="C122" s="90" t="s">
        <v>231</v>
      </c>
      <c r="D122" s="91" t="s">
        <v>232</v>
      </c>
      <c r="E122" s="92">
        <v>200000</v>
      </c>
      <c r="F122" s="92">
        <v>200000</v>
      </c>
      <c r="G122" s="93">
        <v>55136.639999999985</v>
      </c>
      <c r="H122" s="92"/>
      <c r="I122" s="92"/>
    </row>
    <row r="123" spans="1:9" ht="30" x14ac:dyDescent="0.25">
      <c r="B123" s="44"/>
      <c r="C123" s="90" t="s">
        <v>233</v>
      </c>
      <c r="D123" s="91" t="s">
        <v>234</v>
      </c>
      <c r="E123" s="92">
        <v>3786500</v>
      </c>
      <c r="F123" s="92">
        <v>3656500</v>
      </c>
      <c r="G123" s="93">
        <v>399581.35000000009</v>
      </c>
      <c r="H123" s="92"/>
      <c r="I123" s="92"/>
    </row>
    <row r="124" spans="1:9" ht="30" x14ac:dyDescent="0.25">
      <c r="B124" s="44"/>
      <c r="C124" s="90" t="s">
        <v>235</v>
      </c>
      <c r="D124" s="91" t="s">
        <v>236</v>
      </c>
      <c r="E124" s="92">
        <v>320000</v>
      </c>
      <c r="F124" s="92">
        <v>320000</v>
      </c>
      <c r="G124" s="93">
        <v>16421.260000000009</v>
      </c>
      <c r="H124" s="92"/>
      <c r="I124" s="92"/>
    </row>
    <row r="125" spans="1:9" ht="30" x14ac:dyDescent="0.25">
      <c r="B125" s="44"/>
      <c r="C125" s="90" t="s">
        <v>237</v>
      </c>
      <c r="D125" s="91" t="s">
        <v>238</v>
      </c>
      <c r="E125" s="92">
        <v>61000</v>
      </c>
      <c r="F125" s="92">
        <v>61000</v>
      </c>
      <c r="G125" s="93">
        <v>2810</v>
      </c>
      <c r="H125" s="92"/>
      <c r="I125" s="92"/>
    </row>
    <row r="126" spans="1:9" ht="45" x14ac:dyDescent="0.25">
      <c r="B126" s="44"/>
      <c r="C126" s="90" t="s">
        <v>239</v>
      </c>
      <c r="D126" s="91" t="s">
        <v>240</v>
      </c>
      <c r="E126" s="92">
        <v>48000</v>
      </c>
      <c r="F126" s="92">
        <v>48000</v>
      </c>
      <c r="G126" s="93">
        <v>48000</v>
      </c>
      <c r="H126" s="92"/>
      <c r="I126" s="92"/>
    </row>
    <row r="127" spans="1:9" ht="30" x14ac:dyDescent="0.25">
      <c r="B127" s="44"/>
      <c r="C127" s="90" t="s">
        <v>241</v>
      </c>
      <c r="D127" s="91" t="s">
        <v>242</v>
      </c>
      <c r="E127" s="92">
        <v>358500</v>
      </c>
      <c r="F127" s="92">
        <v>358500</v>
      </c>
      <c r="G127" s="93">
        <v>5691.320000000007</v>
      </c>
      <c r="H127" s="92"/>
      <c r="I127" s="92"/>
    </row>
    <row r="128" spans="1:9" ht="30" x14ac:dyDescent="0.25">
      <c r="B128" s="44"/>
      <c r="C128" s="90" t="s">
        <v>243</v>
      </c>
      <c r="D128" s="91" t="s">
        <v>244</v>
      </c>
      <c r="E128" s="92">
        <v>521000</v>
      </c>
      <c r="F128" s="92">
        <v>521000</v>
      </c>
      <c r="G128" s="93">
        <v>172407.33999999997</v>
      </c>
      <c r="H128" s="92"/>
      <c r="I128" s="92"/>
    </row>
    <row r="129" spans="1:11" ht="30" x14ac:dyDescent="0.25">
      <c r="B129" s="44"/>
      <c r="C129" s="90" t="s">
        <v>245</v>
      </c>
      <c r="D129" s="91" t="s">
        <v>246</v>
      </c>
      <c r="E129" s="92">
        <v>219000</v>
      </c>
      <c r="F129" s="92">
        <v>219000</v>
      </c>
      <c r="G129" s="93">
        <v>22811.600000000006</v>
      </c>
      <c r="H129" s="92"/>
      <c r="I129" s="92"/>
    </row>
    <row r="130" spans="1:11" ht="30" x14ac:dyDescent="0.25">
      <c r="B130" s="44"/>
      <c r="C130" s="90" t="s">
        <v>247</v>
      </c>
      <c r="D130" s="91" t="s">
        <v>248</v>
      </c>
      <c r="E130" s="92"/>
      <c r="F130" s="92"/>
      <c r="G130" s="93">
        <v>0</v>
      </c>
      <c r="H130" s="92"/>
      <c r="I130" s="92"/>
    </row>
    <row r="131" spans="1:11" s="105" customFormat="1" ht="30" x14ac:dyDescent="0.25">
      <c r="A131" s="104"/>
      <c r="B131" s="44"/>
      <c r="C131" s="90" t="s">
        <v>249</v>
      </c>
      <c r="D131" s="91" t="s">
        <v>250</v>
      </c>
      <c r="E131" s="92">
        <v>216000</v>
      </c>
      <c r="F131" s="92">
        <v>216000</v>
      </c>
      <c r="G131" s="93">
        <v>0</v>
      </c>
      <c r="H131" s="44"/>
      <c r="I131" s="44"/>
    </row>
    <row r="132" spans="1:11" s="89" customFormat="1" ht="35.25" customHeight="1" x14ac:dyDescent="0.25">
      <c r="A132" s="84"/>
      <c r="B132" s="85" t="s">
        <v>251</v>
      </c>
      <c r="C132" s="85"/>
      <c r="D132" s="86" t="s">
        <v>252</v>
      </c>
      <c r="E132" s="87">
        <f>E133+E134+E135+E136+E137+E138</f>
        <v>33251000</v>
      </c>
      <c r="F132" s="87">
        <f>F133+F134+F135+F136+F137+F138</f>
        <v>33251000</v>
      </c>
      <c r="G132" s="85"/>
      <c r="H132" s="87">
        <f>H133+H134+H135+H136+H137+H138</f>
        <v>30751000</v>
      </c>
      <c r="I132" s="87">
        <f>H132-F132</f>
        <v>-2500000</v>
      </c>
    </row>
    <row r="133" spans="1:11" ht="30" x14ac:dyDescent="0.25">
      <c r="B133" s="44"/>
      <c r="C133" s="90" t="s">
        <v>253</v>
      </c>
      <c r="D133" s="91" t="s">
        <v>254</v>
      </c>
      <c r="E133" s="92">
        <v>724600</v>
      </c>
      <c r="F133" s="92">
        <v>724600</v>
      </c>
      <c r="G133" s="93">
        <v>4</v>
      </c>
      <c r="H133" s="92">
        <f>F133</f>
        <v>724600</v>
      </c>
      <c r="I133" s="92"/>
    </row>
    <row r="134" spans="1:11" x14ac:dyDescent="0.25">
      <c r="B134" s="44"/>
      <c r="C134" s="90" t="s">
        <v>255</v>
      </c>
      <c r="D134" s="91" t="s">
        <v>256</v>
      </c>
      <c r="E134" s="92">
        <v>8923200</v>
      </c>
      <c r="F134" s="92">
        <v>8923200</v>
      </c>
      <c r="G134" s="93">
        <v>2508145</v>
      </c>
      <c r="H134" s="92">
        <f>F134+I134</f>
        <v>6423200</v>
      </c>
      <c r="I134" s="92">
        <v>-2500000</v>
      </c>
    </row>
    <row r="135" spans="1:11" ht="75" x14ac:dyDescent="0.25">
      <c r="B135" s="106"/>
      <c r="C135" s="90" t="s">
        <v>257</v>
      </c>
      <c r="D135" s="107" t="s">
        <v>258</v>
      </c>
      <c r="E135" s="95">
        <v>444200</v>
      </c>
      <c r="F135" s="95">
        <v>444200</v>
      </c>
      <c r="G135" s="96">
        <v>8.0000000016298145E-2</v>
      </c>
      <c r="H135" s="95">
        <f>F135</f>
        <v>444200</v>
      </c>
      <c r="I135" s="95"/>
    </row>
    <row r="136" spans="1:11" s="111" customFormat="1" ht="60" x14ac:dyDescent="0.25">
      <c r="A136" s="108"/>
      <c r="B136" s="107"/>
      <c r="C136" s="90" t="s">
        <v>259</v>
      </c>
      <c r="D136" s="107" t="s">
        <v>260</v>
      </c>
      <c r="E136" s="98">
        <v>400000</v>
      </c>
      <c r="F136" s="98">
        <v>400000</v>
      </c>
      <c r="G136" s="99">
        <v>300000.01</v>
      </c>
      <c r="H136" s="98">
        <f>F136</f>
        <v>400000</v>
      </c>
      <c r="I136" s="109"/>
    </row>
    <row r="137" spans="1:11" ht="45" x14ac:dyDescent="0.25">
      <c r="B137" s="107"/>
      <c r="C137" s="90" t="s">
        <v>261</v>
      </c>
      <c r="D137" s="107" t="s">
        <v>262</v>
      </c>
      <c r="E137" s="98">
        <v>8000</v>
      </c>
      <c r="F137" s="98">
        <v>8000</v>
      </c>
      <c r="G137" s="99">
        <v>3813</v>
      </c>
      <c r="H137" s="98">
        <f>F137</f>
        <v>8000</v>
      </c>
      <c r="I137" s="98"/>
    </row>
    <row r="138" spans="1:11" s="105" customFormat="1" x14ac:dyDescent="0.25">
      <c r="A138" s="104"/>
      <c r="B138" s="107"/>
      <c r="C138" s="90" t="s">
        <v>263</v>
      </c>
      <c r="D138" s="107" t="s">
        <v>264</v>
      </c>
      <c r="E138" s="100">
        <v>22751000</v>
      </c>
      <c r="F138" s="100">
        <v>22751000</v>
      </c>
      <c r="G138" s="101">
        <v>0</v>
      </c>
      <c r="H138" s="100">
        <f>F138</f>
        <v>22751000</v>
      </c>
      <c r="I138" s="100"/>
    </row>
    <row r="139" spans="1:11" s="89" customFormat="1" ht="18" x14ac:dyDescent="0.25">
      <c r="A139" s="84"/>
      <c r="B139" s="85" t="s">
        <v>265</v>
      </c>
      <c r="C139" s="85"/>
      <c r="D139" s="86" t="s">
        <v>266</v>
      </c>
      <c r="E139" s="87">
        <f>E140+E141+E142+E143</f>
        <v>26000000</v>
      </c>
      <c r="F139" s="87">
        <f>F140+F141+F142+F143</f>
        <v>26000000</v>
      </c>
      <c r="G139" s="85"/>
      <c r="H139" s="87">
        <f>H140+H141+H142+H143</f>
        <v>24700000</v>
      </c>
      <c r="I139" s="87">
        <f>H139-F139</f>
        <v>-1300000</v>
      </c>
    </row>
    <row r="140" spans="1:11" s="105" customFormat="1" ht="60" x14ac:dyDescent="0.25">
      <c r="A140" s="108"/>
      <c r="B140" s="98"/>
      <c r="C140" s="90" t="s">
        <v>267</v>
      </c>
      <c r="D140" s="107" t="s">
        <v>268</v>
      </c>
      <c r="E140" s="98">
        <v>19765200</v>
      </c>
      <c r="F140" s="98">
        <v>19765200</v>
      </c>
      <c r="G140" s="99">
        <v>1370458.5500000007</v>
      </c>
      <c r="H140" s="98">
        <f>F140+I140</f>
        <v>18465200</v>
      </c>
      <c r="I140" s="98">
        <v>-1300000</v>
      </c>
    </row>
    <row r="141" spans="1:11" s="105" customFormat="1" ht="30" x14ac:dyDescent="0.25">
      <c r="A141" s="108"/>
      <c r="B141" s="98"/>
      <c r="C141" s="90" t="s">
        <v>269</v>
      </c>
      <c r="D141" s="107" t="s">
        <v>270</v>
      </c>
      <c r="E141" s="98">
        <v>3675600</v>
      </c>
      <c r="F141" s="98">
        <v>3675600</v>
      </c>
      <c r="G141" s="99">
        <v>12</v>
      </c>
      <c r="H141" s="98">
        <f>F141</f>
        <v>3675600</v>
      </c>
      <c r="I141" s="98"/>
    </row>
    <row r="142" spans="1:11" s="105" customFormat="1" ht="30" x14ac:dyDescent="0.25">
      <c r="A142" s="108"/>
      <c r="B142" s="98"/>
      <c r="C142" s="90" t="s">
        <v>271</v>
      </c>
      <c r="D142" s="107" t="s">
        <v>272</v>
      </c>
      <c r="E142" s="98">
        <v>213200</v>
      </c>
      <c r="F142" s="98">
        <v>213200</v>
      </c>
      <c r="G142" s="99">
        <v>34</v>
      </c>
      <c r="H142" s="98">
        <f>F142</f>
        <v>213200</v>
      </c>
      <c r="I142" s="98"/>
    </row>
    <row r="143" spans="1:11" s="105" customFormat="1" ht="45" x14ac:dyDescent="0.25">
      <c r="A143" s="108"/>
      <c r="B143" s="98"/>
      <c r="C143" s="90" t="s">
        <v>273</v>
      </c>
      <c r="D143" s="107" t="s">
        <v>274</v>
      </c>
      <c r="E143" s="98">
        <v>2346000</v>
      </c>
      <c r="F143" s="98">
        <v>2346000</v>
      </c>
      <c r="G143" s="99">
        <v>228981.21999999974</v>
      </c>
      <c r="H143" s="98">
        <f>F143</f>
        <v>2346000</v>
      </c>
      <c r="I143" s="98"/>
    </row>
    <row r="144" spans="1:11" s="89" customFormat="1" ht="18" x14ac:dyDescent="0.25">
      <c r="A144" s="84"/>
      <c r="B144" s="85" t="s">
        <v>275</v>
      </c>
      <c r="C144" s="85"/>
      <c r="D144" s="86" t="s">
        <v>276</v>
      </c>
      <c r="E144" s="87">
        <f>E145+E146+E147+E148</f>
        <v>20000000</v>
      </c>
      <c r="F144" s="87">
        <f>F145+F146+F147+F148</f>
        <v>25000000</v>
      </c>
      <c r="G144" s="85"/>
      <c r="H144" s="87">
        <f>H145+H146+H147+H148</f>
        <v>27294240</v>
      </c>
      <c r="I144" s="87">
        <f>H144-F144</f>
        <v>2294240</v>
      </c>
      <c r="K144" s="105"/>
    </row>
    <row r="145" spans="1:9" s="105" customFormat="1" ht="60" x14ac:dyDescent="0.25">
      <c r="A145" s="108"/>
      <c r="B145" s="98"/>
      <c r="C145" s="90" t="s">
        <v>277</v>
      </c>
      <c r="D145" s="107" t="s">
        <v>278</v>
      </c>
      <c r="E145" s="98">
        <v>19665000</v>
      </c>
      <c r="F145" s="98">
        <v>24665000</v>
      </c>
      <c r="G145" s="99">
        <v>-2485596.8099999949</v>
      </c>
      <c r="H145" s="98">
        <f>F145+I145</f>
        <v>26959240</v>
      </c>
      <c r="I145" s="98">
        <v>2294240</v>
      </c>
    </row>
    <row r="146" spans="1:9" s="105" customFormat="1" ht="45" x14ac:dyDescent="0.25">
      <c r="A146" s="108"/>
      <c r="B146" s="98"/>
      <c r="C146" s="90" t="s">
        <v>279</v>
      </c>
      <c r="D146" s="107" t="s">
        <v>280</v>
      </c>
      <c r="E146" s="98">
        <v>310000</v>
      </c>
      <c r="F146" s="98">
        <v>310000</v>
      </c>
      <c r="G146" s="99">
        <v>168.67999999999302</v>
      </c>
      <c r="H146" s="98">
        <f>F146</f>
        <v>310000</v>
      </c>
      <c r="I146" s="98"/>
    </row>
    <row r="147" spans="1:9" s="105" customFormat="1" ht="30" x14ac:dyDescent="0.25">
      <c r="A147" s="108"/>
      <c r="B147" s="98"/>
      <c r="C147" s="90" t="s">
        <v>281</v>
      </c>
      <c r="D147" s="107" t="s">
        <v>282</v>
      </c>
      <c r="E147" s="98">
        <v>5000</v>
      </c>
      <c r="F147" s="98">
        <v>5000</v>
      </c>
      <c r="G147" s="99">
        <v>800</v>
      </c>
      <c r="H147" s="98">
        <f>F147</f>
        <v>5000</v>
      </c>
      <c r="I147" s="98"/>
    </row>
    <row r="148" spans="1:9" s="105" customFormat="1" x14ac:dyDescent="0.25">
      <c r="A148" s="108"/>
      <c r="B148" s="98"/>
      <c r="C148" s="90" t="s">
        <v>283</v>
      </c>
      <c r="D148" s="107" t="s">
        <v>284</v>
      </c>
      <c r="E148" s="98">
        <v>20000</v>
      </c>
      <c r="F148" s="98">
        <v>20000</v>
      </c>
      <c r="G148" s="99">
        <v>17000</v>
      </c>
      <c r="H148" s="98">
        <f>F148</f>
        <v>20000</v>
      </c>
      <c r="I148" s="98"/>
    </row>
    <row r="149" spans="1:9" s="89" customFormat="1" ht="31.5" x14ac:dyDescent="0.25">
      <c r="A149" s="84"/>
      <c r="B149" s="85" t="s">
        <v>285</v>
      </c>
      <c r="C149" s="85"/>
      <c r="D149" s="86" t="s">
        <v>286</v>
      </c>
      <c r="E149" s="87">
        <f>E150+E151</f>
        <v>1000000</v>
      </c>
      <c r="F149" s="87">
        <f>F150+F151</f>
        <v>1000000</v>
      </c>
      <c r="G149" s="85"/>
      <c r="H149" s="87">
        <f>H150+H151</f>
        <v>820000</v>
      </c>
      <c r="I149" s="87">
        <f>H149-F149</f>
        <v>-180000</v>
      </c>
    </row>
    <row r="150" spans="1:9" s="105" customFormat="1" ht="30" x14ac:dyDescent="0.25">
      <c r="A150" s="108"/>
      <c r="B150" s="98"/>
      <c r="C150" s="90" t="s">
        <v>287</v>
      </c>
      <c r="D150" s="107" t="s">
        <v>288</v>
      </c>
      <c r="E150" s="98">
        <v>800000</v>
      </c>
      <c r="F150" s="98">
        <v>800000</v>
      </c>
      <c r="G150" s="99">
        <v>148665.78000000003</v>
      </c>
      <c r="H150" s="98">
        <f>F150+I150</f>
        <v>660000</v>
      </c>
      <c r="I150" s="98">
        <v>-140000</v>
      </c>
    </row>
    <row r="151" spans="1:9" s="105" customFormat="1" ht="30" x14ac:dyDescent="0.25">
      <c r="A151" s="108"/>
      <c r="B151" s="98"/>
      <c r="C151" s="90" t="s">
        <v>289</v>
      </c>
      <c r="D151" s="112" t="s">
        <v>290</v>
      </c>
      <c r="E151" s="98">
        <v>200000</v>
      </c>
      <c r="F151" s="98">
        <v>200000</v>
      </c>
      <c r="G151" s="99">
        <v>44399.350000000006</v>
      </c>
      <c r="H151" s="98">
        <f>F151+I151</f>
        <v>160000</v>
      </c>
      <c r="I151" s="98">
        <v>-40000</v>
      </c>
    </row>
    <row r="152" spans="1:9" s="69" customFormat="1" ht="18" hidden="1" x14ac:dyDescent="0.25">
      <c r="A152" s="72"/>
      <c r="B152" s="22" t="s">
        <v>291</v>
      </c>
      <c r="C152" s="23"/>
      <c r="D152" s="113" t="s">
        <v>292</v>
      </c>
      <c r="E152" s="25"/>
      <c r="F152" s="25"/>
      <c r="G152" s="26"/>
      <c r="H152" s="26"/>
      <c r="I152" s="26"/>
    </row>
    <row r="153" spans="1:9" ht="54" hidden="1" x14ac:dyDescent="0.25">
      <c r="B153" s="44"/>
      <c r="C153" s="45" t="s">
        <v>293</v>
      </c>
      <c r="D153" s="46" t="s">
        <v>294</v>
      </c>
      <c r="E153" s="47"/>
      <c r="F153" s="48"/>
      <c r="G153" s="48"/>
      <c r="H153" s="48"/>
      <c r="I153" s="48"/>
    </row>
    <row r="154" spans="1:9" x14ac:dyDescent="0.25">
      <c r="I154" s="115">
        <f>I10+I15+I20+I29+I34+I35+I49+I59+I70+I77+I83+I89+I97+I106+I114+I132+I139+I149+I145</f>
        <v>0</v>
      </c>
    </row>
  </sheetData>
  <mergeCells count="9">
    <mergeCell ref="G4:G6"/>
    <mergeCell ref="H4:H6"/>
    <mergeCell ref="I4:I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4"/>
  <sheetViews>
    <sheetView topLeftCell="D2" workbookViewId="0">
      <selection activeCell="D2" sqref="A1:XFD1048576"/>
    </sheetView>
  </sheetViews>
  <sheetFormatPr defaultColWidth="9.140625" defaultRowHeight="15" x14ac:dyDescent="0.25"/>
  <cols>
    <col min="1" max="1" width="4" style="1" hidden="1" customWidth="1"/>
    <col min="2" max="2" width="13.28515625" style="2" customWidth="1"/>
    <col min="3" max="3" width="9.140625" style="2"/>
    <col min="4" max="4" width="77.7109375" style="3" customWidth="1"/>
    <col min="5" max="5" width="21.140625" style="2" customWidth="1"/>
    <col min="6" max="6" width="19.85546875" style="3" customWidth="1"/>
    <col min="7" max="7" width="19.7109375" style="3" hidden="1" customWidth="1"/>
    <col min="8" max="11" width="19.7109375" style="3" customWidth="1"/>
    <col min="12" max="12" width="25.42578125" style="74" customWidth="1"/>
    <col min="13" max="16384" width="9.140625" style="3"/>
  </cols>
  <sheetData>
    <row r="1" spans="1:12" hidden="1" x14ac:dyDescent="0.25"/>
    <row r="3" spans="1:12" ht="45" x14ac:dyDescent="0.25">
      <c r="D3" s="4" t="s">
        <v>0</v>
      </c>
    </row>
    <row r="4" spans="1:12" ht="15" customHeight="1" x14ac:dyDescent="0.25">
      <c r="A4" s="5"/>
      <c r="B4" s="6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9" t="s">
        <v>295</v>
      </c>
      <c r="I4" s="9" t="s">
        <v>12</v>
      </c>
      <c r="J4" s="75" t="s">
        <v>296</v>
      </c>
      <c r="K4" s="76" t="s">
        <v>297</v>
      </c>
      <c r="L4" s="9" t="s">
        <v>298</v>
      </c>
    </row>
    <row r="5" spans="1:12" x14ac:dyDescent="0.25">
      <c r="A5" s="5"/>
      <c r="B5" s="11"/>
      <c r="C5" s="11"/>
      <c r="D5" s="12"/>
      <c r="E5" s="8"/>
      <c r="F5" s="8"/>
      <c r="G5" s="8"/>
      <c r="H5" s="13"/>
      <c r="I5" s="13"/>
      <c r="J5" s="77"/>
      <c r="K5" s="78"/>
      <c r="L5" s="13"/>
    </row>
    <row r="6" spans="1:12" x14ac:dyDescent="0.25">
      <c r="A6" s="5"/>
      <c r="B6" s="14"/>
      <c r="C6" s="14"/>
      <c r="D6" s="15"/>
      <c r="E6" s="8"/>
      <c r="F6" s="8"/>
      <c r="G6" s="8"/>
      <c r="H6" s="16"/>
      <c r="I6" s="16"/>
      <c r="J6" s="79"/>
      <c r="K6" s="80"/>
      <c r="L6" s="16"/>
    </row>
    <row r="7" spans="1:12" ht="19.5" x14ac:dyDescent="0.25">
      <c r="B7" s="17" t="s">
        <v>13</v>
      </c>
      <c r="C7" s="18"/>
      <c r="D7" s="19" t="s">
        <v>14</v>
      </c>
      <c r="E7" s="20"/>
      <c r="F7" s="20"/>
      <c r="G7" s="20"/>
      <c r="H7" s="20"/>
      <c r="I7" s="20"/>
      <c r="J7" s="20"/>
      <c r="K7" s="20"/>
      <c r="L7" s="81"/>
    </row>
    <row r="8" spans="1:12" ht="18" x14ac:dyDescent="0.25">
      <c r="B8" s="22" t="s">
        <v>15</v>
      </c>
      <c r="C8" s="23"/>
      <c r="D8" s="24" t="s">
        <v>16</v>
      </c>
      <c r="E8" s="25"/>
      <c r="F8" s="25"/>
      <c r="G8" s="25"/>
      <c r="H8" s="25"/>
      <c r="I8" s="25"/>
      <c r="J8" s="26"/>
      <c r="K8" s="26"/>
      <c r="L8" s="82"/>
    </row>
    <row r="9" spans="1:12" ht="15.75" x14ac:dyDescent="0.25">
      <c r="B9" s="28" t="s">
        <v>17</v>
      </c>
      <c r="C9" s="29"/>
      <c r="D9" s="30" t="s">
        <v>18</v>
      </c>
      <c r="E9" s="31"/>
      <c r="F9" s="31"/>
      <c r="G9" s="31"/>
      <c r="H9" s="31"/>
      <c r="I9" s="31"/>
      <c r="J9" s="31"/>
      <c r="K9" s="31"/>
      <c r="L9" s="83"/>
    </row>
    <row r="10" spans="1:12" s="89" customFormat="1" ht="18" x14ac:dyDescent="0.25">
      <c r="A10" s="84"/>
      <c r="B10" s="85" t="s">
        <v>19</v>
      </c>
      <c r="C10" s="85"/>
      <c r="D10" s="86" t="s">
        <v>20</v>
      </c>
      <c r="E10" s="87">
        <f>E11+E12+E13+E14</f>
        <v>2000000</v>
      </c>
      <c r="F10" s="87">
        <f>F11+F12+F13+F14</f>
        <v>1920000</v>
      </c>
      <c r="G10" s="87">
        <v>44710</v>
      </c>
      <c r="H10" s="87">
        <v>1716431.5899999999</v>
      </c>
      <c r="I10" s="85"/>
      <c r="J10" s="87">
        <f>J11+J12+J13+J14</f>
        <v>1784000</v>
      </c>
      <c r="K10" s="87">
        <f>J10-F10</f>
        <v>-136000</v>
      </c>
      <c r="L10" s="88">
        <f>J10-G10</f>
        <v>1739290</v>
      </c>
    </row>
    <row r="11" spans="1:12" x14ac:dyDescent="0.25">
      <c r="B11" s="44"/>
      <c r="C11" s="90" t="s">
        <v>21</v>
      </c>
      <c r="D11" s="91" t="s">
        <v>22</v>
      </c>
      <c r="E11" s="92">
        <v>1346000</v>
      </c>
      <c r="F11" s="92">
        <v>1266000</v>
      </c>
      <c r="G11" s="92"/>
      <c r="H11" s="92">
        <v>1142928.5</v>
      </c>
      <c r="I11" s="93">
        <v>123071.5</v>
      </c>
      <c r="J11" s="92">
        <v>1161000</v>
      </c>
      <c r="K11" s="65"/>
      <c r="L11" s="94"/>
    </row>
    <row r="12" spans="1:12" x14ac:dyDescent="0.25">
      <c r="B12" s="44"/>
      <c r="C12" s="90" t="s">
        <v>21</v>
      </c>
      <c r="D12" s="91" t="s">
        <v>23</v>
      </c>
      <c r="E12" s="92">
        <v>54000</v>
      </c>
      <c r="F12" s="92">
        <v>54000</v>
      </c>
      <c r="G12" s="92"/>
      <c r="H12" s="92">
        <v>21729.25</v>
      </c>
      <c r="I12" s="93">
        <v>32270.75</v>
      </c>
      <c r="J12" s="92">
        <v>23000</v>
      </c>
      <c r="K12" s="65"/>
      <c r="L12" s="94"/>
    </row>
    <row r="13" spans="1:12" ht="30" x14ac:dyDescent="0.25">
      <c r="B13" s="44"/>
      <c r="C13" s="90" t="s">
        <v>21</v>
      </c>
      <c r="D13" s="91" t="s">
        <v>24</v>
      </c>
      <c r="E13" s="92">
        <v>200000</v>
      </c>
      <c r="F13" s="92">
        <v>200000</v>
      </c>
      <c r="G13" s="92">
        <f>G10</f>
        <v>44710</v>
      </c>
      <c r="H13" s="92">
        <v>159008.48000000001</v>
      </c>
      <c r="I13" s="93">
        <v>40991.51999999999</v>
      </c>
      <c r="J13" s="92">
        <v>200000</v>
      </c>
      <c r="K13" s="65"/>
      <c r="L13" s="94">
        <f>J13-G10</f>
        <v>155290</v>
      </c>
    </row>
    <row r="14" spans="1:12" x14ac:dyDescent="0.25">
      <c r="B14" s="44"/>
      <c r="C14" s="90" t="s">
        <v>21</v>
      </c>
      <c r="D14" s="91" t="s">
        <v>25</v>
      </c>
      <c r="E14" s="92">
        <v>400000</v>
      </c>
      <c r="F14" s="92">
        <v>400000</v>
      </c>
      <c r="G14" s="92"/>
      <c r="H14" s="92">
        <v>392765.36</v>
      </c>
      <c r="I14" s="93">
        <v>7234.640000000014</v>
      </c>
      <c r="J14" s="92">
        <v>400000</v>
      </c>
      <c r="K14" s="65"/>
      <c r="L14" s="94"/>
    </row>
    <row r="15" spans="1:12" s="89" customFormat="1" ht="18" x14ac:dyDescent="0.25">
      <c r="A15" s="84"/>
      <c r="B15" s="85" t="s">
        <v>26</v>
      </c>
      <c r="C15" s="85"/>
      <c r="D15" s="86" t="s">
        <v>27</v>
      </c>
      <c r="E15" s="87">
        <f>E16+E17+E18+E19</f>
        <v>14280000</v>
      </c>
      <c r="F15" s="87">
        <f>F16+F17+F18+F19</f>
        <v>15410000</v>
      </c>
      <c r="G15" s="87">
        <v>46216.5</v>
      </c>
      <c r="H15" s="87">
        <v>15322652.5</v>
      </c>
      <c r="I15" s="85"/>
      <c r="J15" s="87">
        <f>J16+J17+J18+J19</f>
        <v>16037000</v>
      </c>
      <c r="K15" s="87">
        <f>J15-F15</f>
        <v>627000</v>
      </c>
      <c r="L15" s="88">
        <f>J15-G15</f>
        <v>15990783.5</v>
      </c>
    </row>
    <row r="16" spans="1:12" x14ac:dyDescent="0.25">
      <c r="B16" s="44"/>
      <c r="C16" s="90" t="s">
        <v>28</v>
      </c>
      <c r="D16" s="91" t="s">
        <v>29</v>
      </c>
      <c r="E16" s="92">
        <v>9800000</v>
      </c>
      <c r="F16" s="92">
        <v>10770000</v>
      </c>
      <c r="G16" s="92"/>
      <c r="H16" s="92">
        <v>10770000</v>
      </c>
      <c r="I16" s="93">
        <v>0</v>
      </c>
      <c r="J16" s="92">
        <v>11909000</v>
      </c>
      <c r="K16" s="92"/>
      <c r="L16" s="93"/>
    </row>
    <row r="17" spans="1:12" x14ac:dyDescent="0.25">
      <c r="A17" s="3"/>
      <c r="B17" s="44"/>
      <c r="C17" s="90" t="s">
        <v>30</v>
      </c>
      <c r="D17" s="91" t="s">
        <v>31</v>
      </c>
      <c r="E17" s="92">
        <v>140000</v>
      </c>
      <c r="F17" s="92">
        <v>40000</v>
      </c>
      <c r="G17" s="92">
        <v>5947.5</v>
      </c>
      <c r="H17" s="92">
        <v>28422.5</v>
      </c>
      <c r="I17" s="93">
        <v>11577.5</v>
      </c>
      <c r="J17" s="92">
        <v>40000</v>
      </c>
      <c r="K17" s="92"/>
      <c r="L17" s="93">
        <f>J17-G17</f>
        <v>34052.5</v>
      </c>
    </row>
    <row r="18" spans="1:12" x14ac:dyDescent="0.25">
      <c r="A18" s="3"/>
      <c r="B18" s="44"/>
      <c r="C18" s="90" t="s">
        <v>32</v>
      </c>
      <c r="D18" s="91" t="s">
        <v>33</v>
      </c>
      <c r="E18" s="92">
        <v>4300000</v>
      </c>
      <c r="F18" s="92">
        <v>4560000</v>
      </c>
      <c r="G18" s="92">
        <v>40269</v>
      </c>
      <c r="H18" s="92">
        <v>4500428</v>
      </c>
      <c r="I18" s="93">
        <v>59572</v>
      </c>
      <c r="J18" s="92">
        <v>4048000</v>
      </c>
      <c r="K18" s="92"/>
      <c r="L18" s="93">
        <f>J18-G18</f>
        <v>4007731</v>
      </c>
    </row>
    <row r="19" spans="1:12" x14ac:dyDescent="0.25">
      <c r="A19" s="3"/>
      <c r="B19" s="44"/>
      <c r="C19" s="90" t="s">
        <v>34</v>
      </c>
      <c r="D19" s="91" t="s">
        <v>35</v>
      </c>
      <c r="E19" s="92">
        <v>40000</v>
      </c>
      <c r="F19" s="92">
        <v>40000</v>
      </c>
      <c r="G19" s="92"/>
      <c r="H19" s="92">
        <v>23802</v>
      </c>
      <c r="I19" s="93">
        <v>16198</v>
      </c>
      <c r="J19" s="92">
        <v>40000</v>
      </c>
      <c r="K19" s="92"/>
      <c r="L19" s="93"/>
    </row>
    <row r="20" spans="1:12" s="89" customFormat="1" ht="18" x14ac:dyDescent="0.25">
      <c r="A20" s="84"/>
      <c r="B20" s="85" t="s">
        <v>36</v>
      </c>
      <c r="C20" s="85"/>
      <c r="D20" s="86" t="s">
        <v>37</v>
      </c>
      <c r="E20" s="87">
        <f>E21+E22+E23+E24+E25</f>
        <v>1000000</v>
      </c>
      <c r="F20" s="87">
        <f>F21+F22+F23+F24+F25+F28</f>
        <v>1700000</v>
      </c>
      <c r="G20" s="87">
        <v>6203</v>
      </c>
      <c r="H20" s="87">
        <v>1637939.95</v>
      </c>
      <c r="I20" s="85"/>
      <c r="J20" s="87">
        <f>J21+J22+J23+J24+J25+J28</f>
        <v>1646000</v>
      </c>
      <c r="K20" s="87">
        <f>J20-F20</f>
        <v>-54000</v>
      </c>
      <c r="L20" s="88">
        <f>J20-G20</f>
        <v>1639797</v>
      </c>
    </row>
    <row r="21" spans="1:12" ht="45" x14ac:dyDescent="0.25">
      <c r="A21" s="3"/>
      <c r="B21" s="44"/>
      <c r="C21" s="90" t="s">
        <v>38</v>
      </c>
      <c r="D21" s="91" t="s">
        <v>39</v>
      </c>
      <c r="E21" s="92">
        <v>462000</v>
      </c>
      <c r="F21" s="92">
        <v>462000</v>
      </c>
      <c r="G21" s="92"/>
      <c r="H21" s="92">
        <v>461984.35</v>
      </c>
      <c r="I21" s="93">
        <v>15.650000000023283</v>
      </c>
      <c r="J21" s="92">
        <v>462000</v>
      </c>
      <c r="K21" s="92"/>
      <c r="L21" s="93"/>
    </row>
    <row r="22" spans="1:12" ht="30" x14ac:dyDescent="0.25">
      <c r="A22" s="3"/>
      <c r="B22" s="44"/>
      <c r="C22" s="90" t="s">
        <v>40</v>
      </c>
      <c r="D22" s="91" t="s">
        <v>41</v>
      </c>
      <c r="E22" s="92">
        <v>235000</v>
      </c>
      <c r="F22" s="92">
        <v>225000</v>
      </c>
      <c r="G22" s="92">
        <v>4286</v>
      </c>
      <c r="H22" s="92">
        <v>185344.10000000003</v>
      </c>
      <c r="I22" s="93">
        <v>39655.899999999965</v>
      </c>
      <c r="J22" s="92">
        <v>191000</v>
      </c>
      <c r="K22" s="92"/>
      <c r="L22" s="93">
        <f>J22-G22</f>
        <v>186714</v>
      </c>
    </row>
    <row r="23" spans="1:12" x14ac:dyDescent="0.25">
      <c r="A23" s="3"/>
      <c r="B23" s="44"/>
      <c r="C23" s="90" t="s">
        <v>42</v>
      </c>
      <c r="D23" s="91" t="s">
        <v>43</v>
      </c>
      <c r="E23" s="92">
        <v>25000</v>
      </c>
      <c r="F23" s="92">
        <v>25000</v>
      </c>
      <c r="G23" s="92">
        <v>758.8</v>
      </c>
      <c r="H23" s="92">
        <v>14379.8</v>
      </c>
      <c r="I23" s="93">
        <v>10620.2</v>
      </c>
      <c r="J23" s="92">
        <v>15000</v>
      </c>
      <c r="K23" s="92"/>
      <c r="L23" s="93">
        <f>J23-G23</f>
        <v>14241.2</v>
      </c>
    </row>
    <row r="24" spans="1:12" x14ac:dyDescent="0.25">
      <c r="A24" s="3"/>
      <c r="B24" s="44"/>
      <c r="C24" s="90" t="s">
        <v>44</v>
      </c>
      <c r="D24" s="91" t="s">
        <v>45</v>
      </c>
      <c r="E24" s="92">
        <v>33000</v>
      </c>
      <c r="F24" s="92">
        <v>33000</v>
      </c>
      <c r="G24" s="92">
        <v>278.2</v>
      </c>
      <c r="H24" s="92">
        <v>31331.7</v>
      </c>
      <c r="I24" s="93">
        <v>1668.2999999999993</v>
      </c>
      <c r="J24" s="92">
        <v>33000</v>
      </c>
      <c r="K24" s="92"/>
      <c r="L24" s="93">
        <f>J24-G24</f>
        <v>32721.8</v>
      </c>
    </row>
    <row r="25" spans="1:12" ht="30" x14ac:dyDescent="0.25">
      <c r="A25" s="3"/>
      <c r="B25" s="44"/>
      <c r="C25" s="90" t="s">
        <v>46</v>
      </c>
      <c r="D25" s="91" t="s">
        <v>47</v>
      </c>
      <c r="E25" s="92">
        <v>245000</v>
      </c>
      <c r="F25" s="92">
        <f>F26+F27</f>
        <v>299600</v>
      </c>
      <c r="G25" s="95">
        <v>80</v>
      </c>
      <c r="H25" s="95">
        <v>299500</v>
      </c>
      <c r="I25" s="96">
        <v>100</v>
      </c>
      <c r="J25" s="92">
        <v>299600</v>
      </c>
      <c r="K25" s="92"/>
      <c r="L25" s="93">
        <f>J25-G25</f>
        <v>299520</v>
      </c>
    </row>
    <row r="26" spans="1:12" x14ac:dyDescent="0.25">
      <c r="A26" s="3"/>
      <c r="B26" s="44"/>
      <c r="C26" s="90"/>
      <c r="D26" s="91" t="s">
        <v>48</v>
      </c>
      <c r="E26" s="92"/>
      <c r="F26" s="97">
        <v>182900</v>
      </c>
      <c r="G26" s="98"/>
      <c r="H26" s="98">
        <v>182800</v>
      </c>
      <c r="I26" s="99">
        <v>100</v>
      </c>
      <c r="J26" s="92">
        <v>182900</v>
      </c>
      <c r="K26" s="92"/>
      <c r="L26" s="93"/>
    </row>
    <row r="27" spans="1:12" ht="45" x14ac:dyDescent="0.25">
      <c r="A27" s="3"/>
      <c r="B27" s="44"/>
      <c r="C27" s="90"/>
      <c r="D27" s="91" t="s">
        <v>49</v>
      </c>
      <c r="E27" s="92"/>
      <c r="F27" s="97">
        <v>116700</v>
      </c>
      <c r="G27" s="98"/>
      <c r="H27" s="98">
        <v>116700</v>
      </c>
      <c r="I27" s="99">
        <v>0</v>
      </c>
      <c r="J27" s="92">
        <v>116700</v>
      </c>
      <c r="K27" s="92"/>
      <c r="L27" s="93"/>
    </row>
    <row r="28" spans="1:12" ht="45" x14ac:dyDescent="0.25">
      <c r="A28" s="3"/>
      <c r="B28" s="44"/>
      <c r="C28" s="90"/>
      <c r="D28" s="91" t="s">
        <v>50</v>
      </c>
      <c r="E28" s="92"/>
      <c r="F28" s="97">
        <v>655400</v>
      </c>
      <c r="G28" s="98">
        <v>800</v>
      </c>
      <c r="H28" s="98">
        <v>645400</v>
      </c>
      <c r="I28" s="99">
        <v>10000</v>
      </c>
      <c r="J28" s="92">
        <v>645400</v>
      </c>
      <c r="K28" s="92"/>
      <c r="L28" s="93">
        <f>J28-G28</f>
        <v>644600</v>
      </c>
    </row>
    <row r="29" spans="1:12" s="89" customFormat="1" ht="18" x14ac:dyDescent="0.25">
      <c r="A29" s="84"/>
      <c r="B29" s="85" t="s">
        <v>51</v>
      </c>
      <c r="C29" s="85"/>
      <c r="D29" s="86" t="s">
        <v>52</v>
      </c>
      <c r="E29" s="87">
        <f>E30+E31+E32</f>
        <v>1650000</v>
      </c>
      <c r="F29" s="87">
        <f>F30+F31+F32</f>
        <v>1650000</v>
      </c>
      <c r="G29" s="87">
        <v>966</v>
      </c>
      <c r="H29" s="87">
        <v>1618228.5</v>
      </c>
      <c r="I29" s="85"/>
      <c r="J29" s="87">
        <f>J30+J31+J32</f>
        <v>1638000</v>
      </c>
      <c r="K29" s="87">
        <f>J29-F29</f>
        <v>-12000</v>
      </c>
      <c r="L29" s="88">
        <f>J29-G29</f>
        <v>1637034</v>
      </c>
    </row>
    <row r="30" spans="1:12" ht="30" x14ac:dyDescent="0.25">
      <c r="A30" s="3"/>
      <c r="B30" s="44"/>
      <c r="C30" s="90" t="s">
        <v>53</v>
      </c>
      <c r="D30" s="91" t="s">
        <v>54</v>
      </c>
      <c r="E30" s="92">
        <v>1550000</v>
      </c>
      <c r="F30" s="92">
        <v>1550000</v>
      </c>
      <c r="G30" s="92"/>
      <c r="H30" s="92">
        <v>1531620</v>
      </c>
      <c r="I30" s="93">
        <v>18380</v>
      </c>
      <c r="J30" s="92">
        <v>1550000</v>
      </c>
      <c r="K30" s="92"/>
      <c r="L30" s="93"/>
    </row>
    <row r="31" spans="1:12" ht="45" x14ac:dyDescent="0.25">
      <c r="A31" s="3"/>
      <c r="B31" s="44"/>
      <c r="C31" s="90" t="s">
        <v>55</v>
      </c>
      <c r="D31" s="91" t="s">
        <v>56</v>
      </c>
      <c r="E31" s="92">
        <v>65000</v>
      </c>
      <c r="F31" s="92">
        <v>65000</v>
      </c>
      <c r="G31" s="92"/>
      <c r="H31" s="92">
        <v>52574.5</v>
      </c>
      <c r="I31" s="93">
        <v>12425.5</v>
      </c>
      <c r="J31" s="92">
        <v>53000</v>
      </c>
      <c r="K31" s="92"/>
      <c r="L31" s="93"/>
    </row>
    <row r="32" spans="1:12" ht="60" x14ac:dyDescent="0.25">
      <c r="A32" s="3"/>
      <c r="B32" s="44"/>
      <c r="C32" s="90" t="s">
        <v>57</v>
      </c>
      <c r="D32" s="91" t="s">
        <v>58</v>
      </c>
      <c r="E32" s="92">
        <v>35000</v>
      </c>
      <c r="F32" s="92">
        <v>35000</v>
      </c>
      <c r="G32" s="92">
        <f>G29</f>
        <v>966</v>
      </c>
      <c r="H32" s="95">
        <v>34034</v>
      </c>
      <c r="I32" s="96">
        <v>966</v>
      </c>
      <c r="J32" s="92">
        <v>35000</v>
      </c>
      <c r="K32" s="92"/>
      <c r="L32" s="93">
        <f>J32-G32</f>
        <v>34034</v>
      </c>
    </row>
    <row r="33" spans="1:12" s="89" customFormat="1" ht="18" x14ac:dyDescent="0.25">
      <c r="A33" s="84"/>
      <c r="B33" s="85" t="s">
        <v>59</v>
      </c>
      <c r="C33" s="85"/>
      <c r="D33" s="86" t="s">
        <v>60</v>
      </c>
      <c r="E33" s="87">
        <v>270000</v>
      </c>
      <c r="F33" s="87">
        <f>'[1]დაზუსტებული ბიუჯეტი-8,09,16'!M13</f>
        <v>270000</v>
      </c>
      <c r="G33" s="87"/>
      <c r="H33" s="87">
        <v>270000</v>
      </c>
      <c r="I33" s="85">
        <v>0</v>
      </c>
      <c r="J33" s="87"/>
      <c r="K33" s="87"/>
      <c r="L33" s="88"/>
    </row>
    <row r="34" spans="1:12" s="89" customFormat="1" ht="18" x14ac:dyDescent="0.25">
      <c r="A34" s="84"/>
      <c r="B34" s="85" t="s">
        <v>61</v>
      </c>
      <c r="C34" s="85"/>
      <c r="D34" s="86" t="s">
        <v>62</v>
      </c>
      <c r="E34" s="87">
        <v>8000000</v>
      </c>
      <c r="F34" s="87">
        <f>'[1]დაზუსტებული ბიუჯეტი-8,09,16'!M14</f>
        <v>8000000</v>
      </c>
      <c r="G34" s="87"/>
      <c r="H34" s="87">
        <v>10126241.74</v>
      </c>
      <c r="I34" s="87">
        <v>-2126241.7400000002</v>
      </c>
      <c r="J34" s="87">
        <f>F34+K34</f>
        <v>10130000</v>
      </c>
      <c r="K34" s="87">
        <v>2130000</v>
      </c>
      <c r="L34" s="88"/>
    </row>
    <row r="35" spans="1:12" s="89" customFormat="1" ht="18" x14ac:dyDescent="0.25">
      <c r="A35" s="84"/>
      <c r="B35" s="85" t="s">
        <v>63</v>
      </c>
      <c r="C35" s="85"/>
      <c r="D35" s="86" t="s">
        <v>64</v>
      </c>
      <c r="E35" s="87">
        <f>E36+E37+E38+E39+E40+E41+E42+E43+E44+E45+E46+E47+E48</f>
        <v>14000000</v>
      </c>
      <c r="F35" s="87">
        <f>F36+F37+F38+F39+F40+F41+F48</f>
        <v>13830000</v>
      </c>
      <c r="G35" s="87"/>
      <c r="H35" s="87">
        <v>13943233.870000001</v>
      </c>
      <c r="I35" s="85"/>
      <c r="J35" s="87">
        <f>J36+J37+J38+J39+J40+J41+J48</f>
        <v>14023000</v>
      </c>
      <c r="K35" s="87">
        <f>J35-F35</f>
        <v>193000</v>
      </c>
      <c r="L35" s="88"/>
    </row>
    <row r="36" spans="1:12" ht="45" x14ac:dyDescent="0.25">
      <c r="A36" s="3"/>
      <c r="B36" s="44"/>
      <c r="C36" s="90" t="s">
        <v>65</v>
      </c>
      <c r="D36" s="91" t="s">
        <v>66</v>
      </c>
      <c r="E36" s="92">
        <v>2613400</v>
      </c>
      <c r="F36" s="92">
        <v>2613400</v>
      </c>
      <c r="G36" s="92"/>
      <c r="H36" s="100">
        <v>2676000.31</v>
      </c>
      <c r="I36" s="101">
        <v>-62600.310000000056</v>
      </c>
      <c r="J36" s="92">
        <f>F36+K36</f>
        <v>2676100</v>
      </c>
      <c r="K36" s="92">
        <v>62700</v>
      </c>
      <c r="L36" s="93"/>
    </row>
    <row r="37" spans="1:12" x14ac:dyDescent="0.25">
      <c r="A37" s="3"/>
      <c r="B37" s="44"/>
      <c r="C37" s="90" t="s">
        <v>67</v>
      </c>
      <c r="D37" s="91" t="s">
        <v>68</v>
      </c>
      <c r="E37" s="92">
        <v>1202200</v>
      </c>
      <c r="F37" s="92">
        <v>1202200</v>
      </c>
      <c r="G37" s="92"/>
      <c r="H37" s="92"/>
      <c r="I37" s="93"/>
      <c r="J37" s="92">
        <v>852200</v>
      </c>
      <c r="K37" s="92">
        <f>J37-F37</f>
        <v>-350000</v>
      </c>
      <c r="L37" s="93"/>
    </row>
    <row r="38" spans="1:12" x14ac:dyDescent="0.25">
      <c r="A38" s="3"/>
      <c r="B38" s="44"/>
      <c r="C38" s="90" t="s">
        <v>69</v>
      </c>
      <c r="D38" s="91" t="s">
        <v>70</v>
      </c>
      <c r="E38" s="92">
        <v>9110600</v>
      </c>
      <c r="F38" s="92">
        <v>9110600</v>
      </c>
      <c r="G38" s="92"/>
      <c r="H38" s="92">
        <v>9590852.0100000016</v>
      </c>
      <c r="I38" s="93">
        <v>-480252.01000000164</v>
      </c>
      <c r="J38" s="92">
        <f>F38+K38</f>
        <v>9590900</v>
      </c>
      <c r="K38" s="92">
        <v>480300</v>
      </c>
      <c r="L38" s="93"/>
    </row>
    <row r="39" spans="1:12" ht="45" x14ac:dyDescent="0.25">
      <c r="A39" s="3"/>
      <c r="B39" s="44"/>
      <c r="C39" s="90" t="s">
        <v>71</v>
      </c>
      <c r="D39" s="91" t="s">
        <v>72</v>
      </c>
      <c r="E39" s="92">
        <v>40000</v>
      </c>
      <c r="F39" s="92">
        <v>40000</v>
      </c>
      <c r="G39" s="92"/>
      <c r="H39" s="92">
        <v>850381.1399999999</v>
      </c>
      <c r="I39" s="93">
        <v>429618.8600000001</v>
      </c>
      <c r="J39" s="92">
        <v>40000</v>
      </c>
      <c r="K39" s="92"/>
      <c r="L39" s="93"/>
    </row>
    <row r="40" spans="1:12" ht="29.25" customHeight="1" x14ac:dyDescent="0.25">
      <c r="A40" s="3"/>
      <c r="B40" s="44"/>
      <c r="C40" s="90" t="s">
        <v>73</v>
      </c>
      <c r="D40" s="91" t="s">
        <v>74</v>
      </c>
      <c r="E40" s="92">
        <v>37800</v>
      </c>
      <c r="F40" s="92">
        <v>37800</v>
      </c>
      <c r="G40" s="92"/>
      <c r="H40" s="92"/>
      <c r="I40" s="93"/>
      <c r="J40" s="92">
        <v>37800</v>
      </c>
      <c r="K40" s="92"/>
      <c r="L40" s="93"/>
    </row>
    <row r="41" spans="1:12" x14ac:dyDescent="0.25">
      <c r="A41" s="3"/>
      <c r="B41" s="44"/>
      <c r="C41" s="90" t="s">
        <v>75</v>
      </c>
      <c r="D41" s="91" t="s">
        <v>76</v>
      </c>
      <c r="E41" s="92">
        <v>543000</v>
      </c>
      <c r="F41" s="92">
        <v>373000</v>
      </c>
      <c r="G41" s="92"/>
      <c r="H41" s="92">
        <v>826000.40999999992</v>
      </c>
      <c r="I41" s="93">
        <v>169999.59000000008</v>
      </c>
      <c r="J41" s="92">
        <v>373000</v>
      </c>
      <c r="K41" s="92"/>
      <c r="L41" s="93"/>
    </row>
    <row r="42" spans="1:12" x14ac:dyDescent="0.25">
      <c r="A42" s="3"/>
      <c r="B42" s="44"/>
      <c r="C42" s="90" t="s">
        <v>77</v>
      </c>
      <c r="D42" s="91" t="s">
        <v>78</v>
      </c>
      <c r="E42" s="92"/>
      <c r="F42" s="92"/>
      <c r="G42" s="92"/>
      <c r="H42" s="92"/>
      <c r="I42" s="92"/>
      <c r="J42" s="92"/>
      <c r="K42" s="92"/>
      <c r="L42" s="93"/>
    </row>
    <row r="43" spans="1:12" ht="45" x14ac:dyDescent="0.25">
      <c r="A43" s="3"/>
      <c r="B43" s="44"/>
      <c r="C43" s="90" t="s">
        <v>79</v>
      </c>
      <c r="D43" s="91" t="s">
        <v>80</v>
      </c>
      <c r="E43" s="92"/>
      <c r="F43" s="92"/>
      <c r="G43" s="92"/>
      <c r="H43" s="92"/>
      <c r="I43" s="92"/>
      <c r="J43" s="92"/>
      <c r="K43" s="92"/>
      <c r="L43" s="93"/>
    </row>
    <row r="44" spans="1:12" ht="30" x14ac:dyDescent="0.25">
      <c r="A44" s="3"/>
      <c r="B44" s="44"/>
      <c r="C44" s="90" t="s">
        <v>81</v>
      </c>
      <c r="D44" s="91" t="s">
        <v>82</v>
      </c>
      <c r="E44" s="92"/>
      <c r="F44" s="92"/>
      <c r="G44" s="92"/>
      <c r="H44" s="92"/>
      <c r="I44" s="92"/>
      <c r="J44" s="92"/>
      <c r="K44" s="92"/>
      <c r="L44" s="93"/>
    </row>
    <row r="45" spans="1:12" x14ac:dyDescent="0.25">
      <c r="A45" s="3"/>
      <c r="B45" s="44"/>
      <c r="C45" s="90" t="s">
        <v>83</v>
      </c>
      <c r="D45" s="91" t="s">
        <v>84</v>
      </c>
      <c r="E45" s="92"/>
      <c r="F45" s="92"/>
      <c r="G45" s="92"/>
      <c r="H45" s="92"/>
      <c r="I45" s="92"/>
      <c r="J45" s="92"/>
      <c r="K45" s="92"/>
      <c r="L45" s="93"/>
    </row>
    <row r="46" spans="1:12" ht="30" x14ac:dyDescent="0.25">
      <c r="A46" s="3"/>
      <c r="B46" s="44"/>
      <c r="C46" s="90" t="s">
        <v>85</v>
      </c>
      <c r="D46" s="91" t="s">
        <v>86</v>
      </c>
      <c r="E46" s="92"/>
      <c r="F46" s="92"/>
      <c r="G46" s="92"/>
      <c r="H46" s="92"/>
      <c r="I46" s="92"/>
      <c r="J46" s="92"/>
      <c r="K46" s="92"/>
      <c r="L46" s="93"/>
    </row>
    <row r="47" spans="1:12" ht="405" x14ac:dyDescent="0.25">
      <c r="A47" s="3"/>
      <c r="B47" s="44"/>
      <c r="C47" s="90" t="s">
        <v>87</v>
      </c>
      <c r="D47" s="91" t="s">
        <v>88</v>
      </c>
      <c r="E47" s="92"/>
      <c r="F47" s="92"/>
      <c r="G47" s="92"/>
      <c r="H47" s="92"/>
      <c r="I47" s="92"/>
      <c r="J47" s="92"/>
      <c r="K47" s="92"/>
      <c r="L47" s="93"/>
    </row>
    <row r="48" spans="1:12" ht="409.5" x14ac:dyDescent="0.25">
      <c r="A48" s="3"/>
      <c r="B48" s="44"/>
      <c r="C48" s="90" t="s">
        <v>89</v>
      </c>
      <c r="D48" s="91" t="s">
        <v>90</v>
      </c>
      <c r="E48" s="92">
        <v>453000</v>
      </c>
      <c r="F48" s="92">
        <v>453000</v>
      </c>
      <c r="G48" s="92"/>
      <c r="H48" s="92"/>
      <c r="I48" s="92"/>
      <c r="J48" s="92">
        <v>453000</v>
      </c>
      <c r="K48" s="92"/>
      <c r="L48" s="93"/>
    </row>
    <row r="49" spans="1:12" s="89" customFormat="1" ht="94.5" x14ac:dyDescent="0.25">
      <c r="A49" s="84"/>
      <c r="B49" s="85" t="s">
        <v>91</v>
      </c>
      <c r="C49" s="85"/>
      <c r="D49" s="86" t="s">
        <v>92</v>
      </c>
      <c r="E49" s="87">
        <f>E50+E51+E52+E53+E54+E55+E56+E57+E58</f>
        <v>8424000</v>
      </c>
      <c r="F49" s="87">
        <f>F50+F51+F52+F53</f>
        <v>7624000</v>
      </c>
      <c r="G49" s="87">
        <v>73649.399999999994</v>
      </c>
      <c r="H49" s="87">
        <v>6511724.5999999996</v>
      </c>
      <c r="I49" s="85"/>
      <c r="J49" s="87">
        <f>J50+J51+J52+J53</f>
        <v>7163700</v>
      </c>
      <c r="K49" s="87">
        <f>J49-F49</f>
        <v>-460300</v>
      </c>
      <c r="L49" s="88">
        <f>J49-G49</f>
        <v>7090050.5999999996</v>
      </c>
    </row>
    <row r="50" spans="1:12" ht="409.5" x14ac:dyDescent="0.25">
      <c r="A50" s="3"/>
      <c r="B50" s="44"/>
      <c r="C50" s="90" t="s">
        <v>93</v>
      </c>
      <c r="D50" s="91" t="s">
        <v>94</v>
      </c>
      <c r="E50" s="92">
        <v>900000</v>
      </c>
      <c r="F50" s="92">
        <v>900000</v>
      </c>
      <c r="G50" s="92">
        <v>73649.399999999994</v>
      </c>
      <c r="H50" s="92">
        <v>760476.89999999991</v>
      </c>
      <c r="I50" s="93">
        <v>139523.10000000009</v>
      </c>
      <c r="J50" s="92">
        <v>870000</v>
      </c>
      <c r="K50" s="92">
        <f>J50-F50</f>
        <v>-30000</v>
      </c>
      <c r="L50" s="93">
        <f>J50-G50</f>
        <v>796350.6</v>
      </c>
    </row>
    <row r="51" spans="1:12" ht="240" x14ac:dyDescent="0.25">
      <c r="A51" s="3"/>
      <c r="B51" s="44"/>
      <c r="C51" s="90" t="s">
        <v>95</v>
      </c>
      <c r="D51" s="91" t="s">
        <v>96</v>
      </c>
      <c r="E51" s="92">
        <v>2625000</v>
      </c>
      <c r="F51" s="92">
        <v>2625000</v>
      </c>
      <c r="G51" s="92"/>
      <c r="H51" s="92">
        <v>2877373.35</v>
      </c>
      <c r="I51" s="93">
        <v>-252373.35000000009</v>
      </c>
      <c r="J51" s="92">
        <f>F51+252400</f>
        <v>2877400</v>
      </c>
      <c r="K51" s="92">
        <f>J51-F51</f>
        <v>252400</v>
      </c>
      <c r="L51" s="93"/>
    </row>
    <row r="52" spans="1:12" ht="240" x14ac:dyDescent="0.25">
      <c r="A52" s="3"/>
      <c r="B52" s="44"/>
      <c r="C52" s="90" t="s">
        <v>97</v>
      </c>
      <c r="D52" s="91" t="s">
        <v>98</v>
      </c>
      <c r="E52" s="92">
        <v>2269000</v>
      </c>
      <c r="F52" s="92">
        <v>2269000</v>
      </c>
      <c r="G52" s="92"/>
      <c r="H52" s="92">
        <v>2186310.2800000003</v>
      </c>
      <c r="I52" s="93">
        <v>82689.719999999739</v>
      </c>
      <c r="J52" s="92">
        <f>F52-82700</f>
        <v>2186300</v>
      </c>
      <c r="K52" s="92">
        <v>-82700</v>
      </c>
      <c r="L52" s="93"/>
    </row>
    <row r="53" spans="1:12" ht="180" x14ac:dyDescent="0.25">
      <c r="A53" s="3"/>
      <c r="B53" s="44"/>
      <c r="C53" s="90" t="s">
        <v>99</v>
      </c>
      <c r="D53" s="91" t="s">
        <v>100</v>
      </c>
      <c r="E53" s="92">
        <v>2630000</v>
      </c>
      <c r="F53" s="92">
        <v>1830000</v>
      </c>
      <c r="G53" s="92"/>
      <c r="H53" s="92">
        <v>1170000</v>
      </c>
      <c r="I53" s="93">
        <v>660000</v>
      </c>
      <c r="J53" s="92">
        <f>F53-600000</f>
        <v>1230000</v>
      </c>
      <c r="K53" s="92">
        <v>-600000</v>
      </c>
      <c r="L53" s="93"/>
    </row>
    <row r="54" spans="1:12" ht="180" x14ac:dyDescent="0.25">
      <c r="A54" s="3"/>
      <c r="B54" s="44"/>
      <c r="C54" s="90" t="s">
        <v>101</v>
      </c>
      <c r="D54" s="91" t="s">
        <v>102</v>
      </c>
      <c r="E54" s="92"/>
      <c r="F54" s="92"/>
      <c r="G54" s="92"/>
      <c r="H54" s="92"/>
      <c r="I54" s="93"/>
      <c r="J54" s="92"/>
      <c r="K54" s="92"/>
      <c r="L54" s="93"/>
    </row>
    <row r="55" spans="1:12" ht="120" x14ac:dyDescent="0.25">
      <c r="A55" s="3"/>
      <c r="B55" s="44"/>
      <c r="C55" s="90" t="s">
        <v>103</v>
      </c>
      <c r="D55" s="91" t="s">
        <v>104</v>
      </c>
      <c r="E55" s="92"/>
      <c r="F55" s="92"/>
      <c r="G55" s="92"/>
      <c r="H55" s="92"/>
      <c r="I55" s="93"/>
      <c r="J55" s="92"/>
      <c r="K55" s="92"/>
      <c r="L55" s="93"/>
    </row>
    <row r="56" spans="1:12" ht="195" x14ac:dyDescent="0.25">
      <c r="A56" s="3"/>
      <c r="B56" s="44"/>
      <c r="C56" s="90" t="s">
        <v>105</v>
      </c>
      <c r="D56" s="91" t="s">
        <v>106</v>
      </c>
      <c r="E56" s="92"/>
      <c r="F56" s="92"/>
      <c r="G56" s="92"/>
      <c r="H56" s="92"/>
      <c r="I56" s="93"/>
      <c r="J56" s="92"/>
      <c r="K56" s="92"/>
      <c r="L56" s="93"/>
    </row>
    <row r="57" spans="1:12" ht="165" x14ac:dyDescent="0.25">
      <c r="A57" s="3"/>
      <c r="B57" s="44"/>
      <c r="C57" s="90" t="s">
        <v>107</v>
      </c>
      <c r="D57" s="91" t="s">
        <v>108</v>
      </c>
      <c r="E57" s="92"/>
      <c r="F57" s="92"/>
      <c r="G57" s="92"/>
      <c r="H57" s="92"/>
      <c r="I57" s="93"/>
      <c r="J57" s="92"/>
      <c r="K57" s="92"/>
      <c r="L57" s="93"/>
    </row>
    <row r="58" spans="1:12" ht="409.5" x14ac:dyDescent="0.25">
      <c r="A58" s="3"/>
      <c r="B58" s="44"/>
      <c r="C58" s="90" t="s">
        <v>109</v>
      </c>
      <c r="D58" s="91" t="s">
        <v>110</v>
      </c>
      <c r="E58" s="92"/>
      <c r="F58" s="92"/>
      <c r="G58" s="92"/>
      <c r="H58" s="92"/>
      <c r="I58" s="93"/>
      <c r="J58" s="92"/>
      <c r="K58" s="92"/>
      <c r="L58" s="93"/>
    </row>
    <row r="59" spans="1:12" s="89" customFormat="1" ht="110.25" x14ac:dyDescent="0.25">
      <c r="A59" s="84"/>
      <c r="B59" s="85" t="s">
        <v>111</v>
      </c>
      <c r="C59" s="85"/>
      <c r="D59" s="86" t="s">
        <v>112</v>
      </c>
      <c r="E59" s="87">
        <f>E60+E61+E62+E63+E64+E65+E66</f>
        <v>7000000</v>
      </c>
      <c r="F59" s="87">
        <f>F60+F61+F62+F63+F64+F65+F66</f>
        <v>7076000</v>
      </c>
      <c r="G59" s="87">
        <f>G62+G63</f>
        <v>84612.4</v>
      </c>
      <c r="H59" s="87">
        <v>6081500.3300000001</v>
      </c>
      <c r="I59" s="85"/>
      <c r="J59" s="87">
        <f>J60+J61+J62+J63+J64+J65+J66</f>
        <v>6460000</v>
      </c>
      <c r="K59" s="87">
        <f>J59-F59</f>
        <v>-616000</v>
      </c>
      <c r="L59" s="88">
        <f>J59-G59</f>
        <v>6375387.5999999996</v>
      </c>
    </row>
    <row r="60" spans="1:12" ht="75" x14ac:dyDescent="0.25">
      <c r="A60" s="3"/>
      <c r="B60" s="44"/>
      <c r="C60" s="90" t="s">
        <v>113</v>
      </c>
      <c r="D60" s="91" t="s">
        <v>114</v>
      </c>
      <c r="E60" s="92">
        <v>2700000</v>
      </c>
      <c r="F60" s="92">
        <v>2700000</v>
      </c>
      <c r="G60" s="92"/>
      <c r="H60" s="92">
        <v>2477946</v>
      </c>
      <c r="I60" s="93">
        <v>222054</v>
      </c>
      <c r="J60" s="92">
        <v>2500000</v>
      </c>
      <c r="K60" s="92">
        <v>-200000</v>
      </c>
      <c r="L60" s="93"/>
    </row>
    <row r="61" spans="1:12" ht="165" x14ac:dyDescent="0.25">
      <c r="A61" s="3"/>
      <c r="B61" s="44"/>
      <c r="C61" s="90" t="s">
        <v>115</v>
      </c>
      <c r="D61" s="91" t="s">
        <v>116</v>
      </c>
      <c r="E61" s="92">
        <v>2474700</v>
      </c>
      <c r="F61" s="92">
        <v>2474700</v>
      </c>
      <c r="G61" s="92"/>
      <c r="H61" s="92">
        <v>2041038.7399999998</v>
      </c>
      <c r="I61" s="93">
        <v>433661.26000000024</v>
      </c>
      <c r="J61" s="92">
        <f>F61+K61</f>
        <v>2074700</v>
      </c>
      <c r="K61" s="92">
        <v>-400000</v>
      </c>
      <c r="L61" s="93"/>
    </row>
    <row r="62" spans="1:12" ht="135" x14ac:dyDescent="0.25">
      <c r="A62" s="3"/>
      <c r="B62" s="44"/>
      <c r="C62" s="90" t="s">
        <v>117</v>
      </c>
      <c r="D62" s="91" t="s">
        <v>118</v>
      </c>
      <c r="E62" s="92">
        <v>413300</v>
      </c>
      <c r="F62" s="92">
        <v>413300</v>
      </c>
      <c r="G62" s="92">
        <v>1059.4000000000001</v>
      </c>
      <c r="H62" s="92">
        <v>406930.55000000005</v>
      </c>
      <c r="I62" s="93">
        <v>6369.4499999999534</v>
      </c>
      <c r="J62" s="92">
        <f>F62+K62</f>
        <v>407300</v>
      </c>
      <c r="K62" s="92">
        <v>-6000</v>
      </c>
      <c r="L62" s="93">
        <f>J62-G62</f>
        <v>406240.6</v>
      </c>
    </row>
    <row r="63" spans="1:12" ht="375" x14ac:dyDescent="0.25">
      <c r="A63" s="3"/>
      <c r="B63" s="44"/>
      <c r="C63" s="90" t="s">
        <v>119</v>
      </c>
      <c r="D63" s="91" t="s">
        <v>120</v>
      </c>
      <c r="E63" s="92">
        <v>491500</v>
      </c>
      <c r="F63" s="92">
        <v>367500</v>
      </c>
      <c r="G63" s="92">
        <v>83553</v>
      </c>
      <c r="H63" s="92">
        <v>362973</v>
      </c>
      <c r="I63" s="93"/>
      <c r="J63" s="92">
        <v>357500</v>
      </c>
      <c r="K63" s="92">
        <f>J63-F63</f>
        <v>-10000</v>
      </c>
      <c r="L63" s="93">
        <f>J63-G63</f>
        <v>273947</v>
      </c>
    </row>
    <row r="64" spans="1:12" ht="285" x14ac:dyDescent="0.25">
      <c r="A64" s="3"/>
      <c r="B64" s="44"/>
      <c r="C64" s="90" t="s">
        <v>121</v>
      </c>
      <c r="D64" s="91" t="s">
        <v>122</v>
      </c>
      <c r="E64" s="92">
        <v>800000</v>
      </c>
      <c r="F64" s="92">
        <v>800000</v>
      </c>
      <c r="G64" s="92"/>
      <c r="H64" s="92">
        <v>744790.4</v>
      </c>
      <c r="I64" s="93">
        <v>55209.599999999977</v>
      </c>
      <c r="J64" s="92">
        <v>800000</v>
      </c>
      <c r="K64" s="92"/>
      <c r="L64" s="93"/>
    </row>
    <row r="65" spans="1:12" ht="105" x14ac:dyDescent="0.25">
      <c r="A65" s="3"/>
      <c r="B65" s="44"/>
      <c r="C65" s="90" t="s">
        <v>123</v>
      </c>
      <c r="D65" s="91" t="s">
        <v>124</v>
      </c>
      <c r="E65" s="92">
        <v>50500</v>
      </c>
      <c r="F65" s="92">
        <v>94500</v>
      </c>
      <c r="G65" s="92"/>
      <c r="H65" s="92"/>
      <c r="I65" s="93"/>
      <c r="J65" s="92">
        <v>94500</v>
      </c>
      <c r="K65" s="92"/>
      <c r="L65" s="93"/>
    </row>
    <row r="66" spans="1:12" ht="120" x14ac:dyDescent="0.25">
      <c r="A66" s="3"/>
      <c r="B66" s="44"/>
      <c r="C66" s="90" t="s">
        <v>125</v>
      </c>
      <c r="D66" s="91" t="s">
        <v>126</v>
      </c>
      <c r="E66" s="92">
        <v>70000</v>
      </c>
      <c r="F66" s="92">
        <f>F67+F68+F69</f>
        <v>226000</v>
      </c>
      <c r="G66" s="92"/>
      <c r="H66" s="92">
        <v>165655.63999999998</v>
      </c>
      <c r="I66" s="93">
        <v>18344.360000000015</v>
      </c>
      <c r="J66" s="92">
        <v>226000</v>
      </c>
      <c r="K66" s="92"/>
      <c r="L66" s="93"/>
    </row>
    <row r="67" spans="1:12" ht="135" x14ac:dyDescent="0.25">
      <c r="A67" s="3"/>
      <c r="B67" s="44"/>
      <c r="C67" s="90"/>
      <c r="D67" s="91" t="s">
        <v>127</v>
      </c>
      <c r="E67" s="92">
        <v>34000</v>
      </c>
      <c r="F67" s="92">
        <v>34000</v>
      </c>
      <c r="G67" s="92"/>
      <c r="H67" s="92"/>
      <c r="I67" s="93"/>
      <c r="J67" s="92">
        <v>34000</v>
      </c>
      <c r="K67" s="92"/>
      <c r="L67" s="93"/>
    </row>
    <row r="68" spans="1:12" ht="409.5" x14ac:dyDescent="0.25">
      <c r="A68" s="3"/>
      <c r="B68" s="44"/>
      <c r="C68" s="90"/>
      <c r="D68" s="91" t="s">
        <v>128</v>
      </c>
      <c r="E68" s="92">
        <v>36000</v>
      </c>
      <c r="F68" s="92">
        <v>42000</v>
      </c>
      <c r="G68" s="92"/>
      <c r="H68" s="92">
        <v>42000</v>
      </c>
      <c r="I68" s="93">
        <v>0</v>
      </c>
      <c r="J68" s="92">
        <v>42000</v>
      </c>
      <c r="K68" s="92"/>
      <c r="L68" s="93"/>
    </row>
    <row r="69" spans="1:12" ht="150" x14ac:dyDescent="0.25">
      <c r="A69" s="3"/>
      <c r="B69" s="44"/>
      <c r="C69" s="90"/>
      <c r="D69" s="91" t="s">
        <v>129</v>
      </c>
      <c r="E69" s="92"/>
      <c r="F69" s="92">
        <v>150000</v>
      </c>
      <c r="G69" s="92"/>
      <c r="H69" s="92"/>
      <c r="I69" s="93"/>
      <c r="J69" s="92">
        <v>150000</v>
      </c>
      <c r="K69" s="92"/>
      <c r="L69" s="93"/>
    </row>
    <row r="70" spans="1:12" s="89" customFormat="1" ht="157.5" x14ac:dyDescent="0.25">
      <c r="A70" s="84"/>
      <c r="B70" s="85" t="s">
        <v>130</v>
      </c>
      <c r="C70" s="85"/>
      <c r="D70" s="86" t="s">
        <v>131</v>
      </c>
      <c r="E70" s="87">
        <f>E71+E72+E73+E74+E75+E76</f>
        <v>5000000</v>
      </c>
      <c r="F70" s="87">
        <f>F71+F72+F73+F74+F75+F76</f>
        <v>5000000</v>
      </c>
      <c r="G70" s="87">
        <v>53745</v>
      </c>
      <c r="H70" s="87">
        <v>4793631.8099999996</v>
      </c>
      <c r="I70" s="85"/>
      <c r="J70" s="87">
        <f>J71+J72+J73+J74+J75+J76</f>
        <v>4900000</v>
      </c>
      <c r="K70" s="87">
        <f>J70-F70</f>
        <v>-100000</v>
      </c>
      <c r="L70" s="88">
        <f>J70-G70</f>
        <v>4846255</v>
      </c>
    </row>
    <row r="71" spans="1:12" ht="409.5" x14ac:dyDescent="0.25">
      <c r="A71" s="3"/>
      <c r="B71" s="44"/>
      <c r="C71" s="90" t="s">
        <v>132</v>
      </c>
      <c r="D71" s="91" t="s">
        <v>133</v>
      </c>
      <c r="E71" s="92">
        <v>890000</v>
      </c>
      <c r="F71" s="92">
        <v>890000</v>
      </c>
      <c r="G71" s="92"/>
      <c r="H71" s="92">
        <v>801002.17999999993</v>
      </c>
      <c r="I71" s="93">
        <v>88997.820000000065</v>
      </c>
      <c r="J71" s="92">
        <f>F71+K71</f>
        <v>810000</v>
      </c>
      <c r="K71" s="92">
        <v>-80000</v>
      </c>
      <c r="L71" s="93"/>
    </row>
    <row r="72" spans="1:12" ht="409.5" x14ac:dyDescent="0.25">
      <c r="A72" s="3"/>
      <c r="B72" s="44"/>
      <c r="C72" s="90" t="s">
        <v>134</v>
      </c>
      <c r="D72" s="91" t="s">
        <v>135</v>
      </c>
      <c r="E72" s="92">
        <v>2772800</v>
      </c>
      <c r="F72" s="92">
        <v>2772800</v>
      </c>
      <c r="G72" s="92"/>
      <c r="H72" s="92">
        <v>2766028.29</v>
      </c>
      <c r="I72" s="93">
        <v>6771.7099999999627</v>
      </c>
      <c r="J72" s="92">
        <f>F72</f>
        <v>2772800</v>
      </c>
      <c r="K72" s="92"/>
      <c r="L72" s="93"/>
    </row>
    <row r="73" spans="1:12" ht="150" x14ac:dyDescent="0.25">
      <c r="A73" s="3"/>
      <c r="B73" s="44"/>
      <c r="C73" s="90" t="s">
        <v>136</v>
      </c>
      <c r="D73" s="91" t="s">
        <v>137</v>
      </c>
      <c r="E73" s="92">
        <v>881200</v>
      </c>
      <c r="F73" s="92">
        <v>881200</v>
      </c>
      <c r="G73" s="92">
        <v>53745</v>
      </c>
      <c r="H73" s="92">
        <v>799414.05999999994</v>
      </c>
      <c r="I73" s="93">
        <v>81785.940000000061</v>
      </c>
      <c r="J73" s="92">
        <f>F73</f>
        <v>881200</v>
      </c>
      <c r="K73" s="92"/>
      <c r="L73" s="93">
        <f>J73-G73</f>
        <v>827455</v>
      </c>
    </row>
    <row r="74" spans="1:12" ht="210" x14ac:dyDescent="0.25">
      <c r="A74" s="3"/>
      <c r="B74" s="44"/>
      <c r="C74" s="90" t="s">
        <v>138</v>
      </c>
      <c r="D74" s="91" t="s">
        <v>139</v>
      </c>
      <c r="E74" s="92">
        <v>36000</v>
      </c>
      <c r="F74" s="92">
        <v>36000</v>
      </c>
      <c r="G74" s="92"/>
      <c r="H74" s="92">
        <v>36000</v>
      </c>
      <c r="I74" s="93">
        <v>0</v>
      </c>
      <c r="J74" s="92">
        <f>F74</f>
        <v>36000</v>
      </c>
      <c r="K74" s="92"/>
      <c r="L74" s="93"/>
    </row>
    <row r="75" spans="1:12" ht="90" x14ac:dyDescent="0.25">
      <c r="A75" s="3"/>
      <c r="B75" s="44"/>
      <c r="C75" s="90" t="s">
        <v>140</v>
      </c>
      <c r="D75" s="91" t="s">
        <v>141</v>
      </c>
      <c r="E75" s="92">
        <v>120000</v>
      </c>
      <c r="F75" s="92">
        <v>120000</v>
      </c>
      <c r="G75" s="92"/>
      <c r="H75" s="92">
        <v>130000</v>
      </c>
      <c r="I75" s="93">
        <v>-10000</v>
      </c>
      <c r="J75" s="92">
        <f>F75+K75</f>
        <v>130000</v>
      </c>
      <c r="K75" s="92">
        <v>10000</v>
      </c>
      <c r="L75" s="93"/>
    </row>
    <row r="76" spans="1:12" ht="255" x14ac:dyDescent="0.25">
      <c r="A76" s="3"/>
      <c r="B76" s="44"/>
      <c r="C76" s="90" t="s">
        <v>142</v>
      </c>
      <c r="D76" s="91" t="s">
        <v>143</v>
      </c>
      <c r="E76" s="92">
        <v>300000</v>
      </c>
      <c r="F76" s="92">
        <v>300000</v>
      </c>
      <c r="G76" s="92"/>
      <c r="H76" s="92">
        <v>261187.28</v>
      </c>
      <c r="I76" s="93">
        <v>38812.720000000001</v>
      </c>
      <c r="J76" s="92">
        <f>F76+K76</f>
        <v>270000</v>
      </c>
      <c r="K76" s="92">
        <v>-30000</v>
      </c>
      <c r="L76" s="93"/>
    </row>
    <row r="77" spans="1:12" s="89" customFormat="1" ht="78.75" x14ac:dyDescent="0.25">
      <c r="A77" s="84"/>
      <c r="B77" s="85" t="s">
        <v>144</v>
      </c>
      <c r="C77" s="85"/>
      <c r="D77" s="86" t="s">
        <v>145</v>
      </c>
      <c r="E77" s="87">
        <f>E78+E79+E80+E81+E82</f>
        <v>400000</v>
      </c>
      <c r="F77" s="87">
        <f>F78+F79+F80+F81+F82</f>
        <v>400000</v>
      </c>
      <c r="G77" s="87">
        <v>34950</v>
      </c>
      <c r="H77" s="87">
        <v>309520</v>
      </c>
      <c r="I77" s="85"/>
      <c r="J77" s="87">
        <f>J78+J79+J80+J81+J82</f>
        <v>365000</v>
      </c>
      <c r="K77" s="87">
        <f>J77-F77</f>
        <v>-35000</v>
      </c>
      <c r="L77" s="88">
        <f>J77-G77</f>
        <v>330050</v>
      </c>
    </row>
    <row r="78" spans="1:12" ht="120" x14ac:dyDescent="0.25">
      <c r="A78" s="3"/>
      <c r="B78" s="44"/>
      <c r="C78" s="90" t="s">
        <v>146</v>
      </c>
      <c r="D78" s="91" t="s">
        <v>147</v>
      </c>
      <c r="E78" s="92">
        <v>100000</v>
      </c>
      <c r="F78" s="92">
        <v>100000</v>
      </c>
      <c r="G78" s="92"/>
      <c r="H78" s="92">
        <v>99500</v>
      </c>
      <c r="I78" s="93">
        <v>500</v>
      </c>
      <c r="J78" s="92">
        <v>100000</v>
      </c>
      <c r="K78" s="92"/>
      <c r="L78" s="93"/>
    </row>
    <row r="79" spans="1:12" ht="225" x14ac:dyDescent="0.25">
      <c r="A79" s="3"/>
      <c r="B79" s="44"/>
      <c r="C79" s="90" t="s">
        <v>148</v>
      </c>
      <c r="D79" s="91" t="s">
        <v>149</v>
      </c>
      <c r="E79" s="92">
        <v>65000</v>
      </c>
      <c r="F79" s="92">
        <v>65000</v>
      </c>
      <c r="G79" s="92"/>
      <c r="H79" s="92">
        <v>65000</v>
      </c>
      <c r="I79" s="93">
        <v>0</v>
      </c>
      <c r="J79" s="92">
        <v>65000</v>
      </c>
      <c r="K79" s="92"/>
      <c r="L79" s="93"/>
    </row>
    <row r="80" spans="1:12" ht="90" x14ac:dyDescent="0.25">
      <c r="A80" s="3"/>
      <c r="B80" s="44"/>
      <c r="C80" s="90" t="s">
        <v>150</v>
      </c>
      <c r="D80" s="91" t="s">
        <v>151</v>
      </c>
      <c r="E80" s="92">
        <v>60000</v>
      </c>
      <c r="F80" s="92">
        <v>60000</v>
      </c>
      <c r="G80" s="92"/>
      <c r="H80" s="92">
        <v>47774</v>
      </c>
      <c r="I80" s="93">
        <v>12226</v>
      </c>
      <c r="J80" s="92">
        <v>60000</v>
      </c>
      <c r="K80" s="92"/>
      <c r="L80" s="93"/>
    </row>
    <row r="81" spans="1:12" ht="165" x14ac:dyDescent="0.25">
      <c r="A81" s="3"/>
      <c r="B81" s="44"/>
      <c r="C81" s="90" t="s">
        <v>152</v>
      </c>
      <c r="D81" s="91" t="s">
        <v>153</v>
      </c>
      <c r="E81" s="92">
        <v>100000</v>
      </c>
      <c r="F81" s="92">
        <v>100000</v>
      </c>
      <c r="G81" s="92">
        <f>G77</f>
        <v>34950</v>
      </c>
      <c r="H81" s="92">
        <v>77776</v>
      </c>
      <c r="I81" s="93">
        <v>22224</v>
      </c>
      <c r="J81" s="92">
        <v>100000</v>
      </c>
      <c r="K81" s="92"/>
      <c r="L81" s="93">
        <f>J81-G81</f>
        <v>65050</v>
      </c>
    </row>
    <row r="82" spans="1:12" ht="135" x14ac:dyDescent="0.25">
      <c r="A82" s="3"/>
      <c r="B82" s="44"/>
      <c r="C82" s="90" t="s">
        <v>154</v>
      </c>
      <c r="D82" s="91" t="s">
        <v>155</v>
      </c>
      <c r="E82" s="92">
        <v>75000</v>
      </c>
      <c r="F82" s="92">
        <v>75000</v>
      </c>
      <c r="G82" s="92"/>
      <c r="H82" s="92">
        <v>19470</v>
      </c>
      <c r="I82" s="93">
        <v>55530</v>
      </c>
      <c r="J82" s="92">
        <v>40000</v>
      </c>
      <c r="K82" s="92">
        <f>J82-F82</f>
        <v>-35000</v>
      </c>
      <c r="L82" s="93"/>
    </row>
    <row r="83" spans="1:12" s="89" customFormat="1" ht="78.75" x14ac:dyDescent="0.25">
      <c r="A83" s="84"/>
      <c r="B83" s="85" t="s">
        <v>156</v>
      </c>
      <c r="C83" s="85"/>
      <c r="D83" s="86" t="s">
        <v>157</v>
      </c>
      <c r="E83" s="87">
        <f>E84+E85+E86+E87</f>
        <v>21300000</v>
      </c>
      <c r="F83" s="87">
        <f>F84+F85+F86+F87</f>
        <v>16300000</v>
      </c>
      <c r="G83" s="87">
        <v>465544.10000000009</v>
      </c>
      <c r="H83" s="87">
        <v>8016659.4900000002</v>
      </c>
      <c r="I83" s="85"/>
      <c r="J83" s="87">
        <f>J84+J85+J86+J87</f>
        <v>14700000</v>
      </c>
      <c r="K83" s="87">
        <f>J83-F83</f>
        <v>-1600000</v>
      </c>
      <c r="L83" s="88">
        <f>J83-G83</f>
        <v>14234455.9</v>
      </c>
    </row>
    <row r="84" spans="1:12" ht="60" x14ac:dyDescent="0.25">
      <c r="A84" s="3"/>
      <c r="B84" s="44"/>
      <c r="C84" s="44" t="s">
        <v>158</v>
      </c>
      <c r="D84" s="91" t="s">
        <v>159</v>
      </c>
      <c r="E84" s="92">
        <v>680000</v>
      </c>
      <c r="F84" s="92">
        <f>E84</f>
        <v>680000</v>
      </c>
      <c r="G84" s="102"/>
      <c r="H84" s="92">
        <v>554301</v>
      </c>
      <c r="I84" s="93">
        <v>125699</v>
      </c>
      <c r="J84" s="92">
        <f>F84+K84</f>
        <v>580000</v>
      </c>
      <c r="K84" s="92">
        <v>-100000</v>
      </c>
      <c r="L84" s="93"/>
    </row>
    <row r="85" spans="1:12" ht="120" x14ac:dyDescent="0.25">
      <c r="A85" s="3"/>
      <c r="B85" s="44"/>
      <c r="C85" s="90" t="s">
        <v>160</v>
      </c>
      <c r="D85" s="91" t="s">
        <v>161</v>
      </c>
      <c r="E85" s="92">
        <v>13500000</v>
      </c>
      <c r="F85" s="92">
        <f>E85-5000000</f>
        <v>8500000</v>
      </c>
      <c r="G85" s="92"/>
      <c r="H85" s="92">
        <v>4805422.99</v>
      </c>
      <c r="I85" s="93">
        <v>3694577.01</v>
      </c>
      <c r="J85" s="92">
        <f>F85+K85</f>
        <v>7000000</v>
      </c>
      <c r="K85" s="92">
        <v>-1500000</v>
      </c>
      <c r="L85" s="93"/>
    </row>
    <row r="86" spans="1:12" ht="285" x14ac:dyDescent="0.25">
      <c r="A86" s="3"/>
      <c r="B86" s="44"/>
      <c r="C86" s="90" t="s">
        <v>162</v>
      </c>
      <c r="D86" s="91" t="s">
        <v>163</v>
      </c>
      <c r="E86" s="92">
        <v>6000000</v>
      </c>
      <c r="F86" s="92">
        <f>E86</f>
        <v>6000000</v>
      </c>
      <c r="G86" s="92">
        <f>G83</f>
        <v>465544.10000000009</v>
      </c>
      <c r="H86" s="92">
        <v>1536935.5</v>
      </c>
      <c r="I86" s="93">
        <v>4463064.5</v>
      </c>
      <c r="J86" s="92">
        <f>F86</f>
        <v>6000000</v>
      </c>
      <c r="K86" s="92"/>
      <c r="L86" s="93">
        <f>J86-G86</f>
        <v>5534455.9000000004</v>
      </c>
    </row>
    <row r="87" spans="1:12" ht="60" x14ac:dyDescent="0.25">
      <c r="A87" s="3"/>
      <c r="B87" s="44"/>
      <c r="C87" s="90" t="s">
        <v>164</v>
      </c>
      <c r="D87" s="91" t="s">
        <v>165</v>
      </c>
      <c r="E87" s="92">
        <v>1120000</v>
      </c>
      <c r="F87" s="92">
        <f>E87</f>
        <v>1120000</v>
      </c>
      <c r="G87" s="92"/>
      <c r="H87" s="92">
        <v>1120000</v>
      </c>
      <c r="I87" s="93">
        <v>0</v>
      </c>
      <c r="J87" s="92">
        <f>F87</f>
        <v>1120000</v>
      </c>
      <c r="K87" s="92"/>
      <c r="L87" s="93"/>
    </row>
    <row r="88" spans="1:12" ht="270" x14ac:dyDescent="0.25">
      <c r="A88" s="3"/>
      <c r="B88" s="22" t="s">
        <v>166</v>
      </c>
      <c r="C88" s="23"/>
      <c r="D88" s="24" t="s">
        <v>167</v>
      </c>
      <c r="E88" s="25"/>
      <c r="F88" s="25"/>
      <c r="G88" s="25"/>
      <c r="H88" s="25"/>
      <c r="I88" s="25"/>
      <c r="J88" s="25"/>
      <c r="K88" s="25"/>
      <c r="L88" s="103"/>
    </row>
    <row r="89" spans="1:12" s="89" customFormat="1" ht="78.75" x14ac:dyDescent="0.25">
      <c r="A89" s="84"/>
      <c r="B89" s="85" t="s">
        <v>168</v>
      </c>
      <c r="C89" s="85"/>
      <c r="D89" s="86" t="s">
        <v>169</v>
      </c>
      <c r="E89" s="87">
        <f>E90+E91+E92+E93+E94+E95+E96</f>
        <v>15000000</v>
      </c>
      <c r="F89" s="87">
        <f>F90+F91+F92+F93+F94+F95+F96</f>
        <v>15302500</v>
      </c>
      <c r="G89" s="87">
        <v>19245.400000000001</v>
      </c>
      <c r="H89" s="87">
        <v>16577139.510000002</v>
      </c>
      <c r="I89" s="85"/>
      <c r="J89" s="87">
        <f>J90+J91+J92+J93+J94+J95+J96</f>
        <v>16580260</v>
      </c>
      <c r="K89" s="87">
        <f>J89-F89</f>
        <v>1277760</v>
      </c>
      <c r="L89" s="88">
        <f>J89-G89</f>
        <v>16561014.6</v>
      </c>
    </row>
    <row r="90" spans="1:12" ht="120" x14ac:dyDescent="0.25">
      <c r="A90" s="3"/>
      <c r="B90" s="44"/>
      <c r="C90" s="90" t="s">
        <v>170</v>
      </c>
      <c r="D90" s="91" t="s">
        <v>171</v>
      </c>
      <c r="E90" s="92">
        <v>2865300</v>
      </c>
      <c r="F90" s="92">
        <v>2865300</v>
      </c>
      <c r="G90" s="92"/>
      <c r="H90" s="92">
        <v>2865288</v>
      </c>
      <c r="I90" s="93">
        <v>12</v>
      </c>
      <c r="J90" s="92">
        <f>F90</f>
        <v>2865300</v>
      </c>
      <c r="K90" s="92"/>
      <c r="L90" s="93"/>
    </row>
    <row r="91" spans="1:12" ht="75" x14ac:dyDescent="0.25">
      <c r="A91" s="3"/>
      <c r="B91" s="44"/>
      <c r="C91" s="90" t="s">
        <v>170</v>
      </c>
      <c r="D91" s="91" t="s">
        <v>172</v>
      </c>
      <c r="E91" s="92">
        <v>70100</v>
      </c>
      <c r="F91" s="92">
        <v>70100</v>
      </c>
      <c r="G91" s="92"/>
      <c r="H91" s="92">
        <v>70104</v>
      </c>
      <c r="I91" s="93">
        <v>-4</v>
      </c>
      <c r="J91" s="92">
        <f>F91+K91</f>
        <v>70105</v>
      </c>
      <c r="K91" s="92">
        <v>5</v>
      </c>
      <c r="L91" s="93"/>
    </row>
    <row r="92" spans="1:12" ht="75" x14ac:dyDescent="0.25">
      <c r="A92" s="3"/>
      <c r="B92" s="44"/>
      <c r="C92" s="90" t="s">
        <v>170</v>
      </c>
      <c r="D92" s="91" t="s">
        <v>173</v>
      </c>
      <c r="E92" s="92">
        <v>151000</v>
      </c>
      <c r="F92" s="92">
        <v>151000</v>
      </c>
      <c r="G92" s="92"/>
      <c r="H92" s="92">
        <v>137963.70000000001</v>
      </c>
      <c r="I92" s="93">
        <v>13036.299999999988</v>
      </c>
      <c r="J92" s="92">
        <f>F92+K92</f>
        <v>141000</v>
      </c>
      <c r="K92" s="92">
        <v>-10000</v>
      </c>
      <c r="L92" s="93"/>
    </row>
    <row r="93" spans="1:12" ht="105" x14ac:dyDescent="0.25">
      <c r="A93" s="3"/>
      <c r="B93" s="44"/>
      <c r="C93" s="90" t="s">
        <v>174</v>
      </c>
      <c r="D93" s="91" t="s">
        <v>175</v>
      </c>
      <c r="E93" s="92">
        <v>662300</v>
      </c>
      <c r="F93" s="92">
        <v>662300</v>
      </c>
      <c r="G93" s="92">
        <f>G89</f>
        <v>19245.400000000001</v>
      </c>
      <c r="H93" s="92">
        <v>662280</v>
      </c>
      <c r="I93" s="93">
        <v>20</v>
      </c>
      <c r="J93" s="92">
        <f>F93</f>
        <v>662300</v>
      </c>
      <c r="K93" s="92"/>
      <c r="L93" s="93">
        <f>J93-G93</f>
        <v>643054.6</v>
      </c>
    </row>
    <row r="94" spans="1:12" ht="120" x14ac:dyDescent="0.25">
      <c r="A94" s="3"/>
      <c r="B94" s="44"/>
      <c r="C94" s="90" t="s">
        <v>176</v>
      </c>
      <c r="D94" s="91" t="s">
        <v>177</v>
      </c>
      <c r="E94" s="92">
        <v>96800</v>
      </c>
      <c r="F94" s="92">
        <v>232200</v>
      </c>
      <c r="G94" s="92"/>
      <c r="H94" s="92">
        <v>232200</v>
      </c>
      <c r="I94" s="93">
        <v>0</v>
      </c>
      <c r="J94" s="92">
        <f>F94</f>
        <v>232200</v>
      </c>
      <c r="K94" s="92"/>
      <c r="L94" s="93"/>
    </row>
    <row r="95" spans="1:12" ht="135" x14ac:dyDescent="0.25">
      <c r="A95" s="3"/>
      <c r="B95" s="44"/>
      <c r="C95" s="90" t="s">
        <v>178</v>
      </c>
      <c r="D95" s="91" t="s">
        <v>179</v>
      </c>
      <c r="E95" s="92">
        <v>10614500</v>
      </c>
      <c r="F95" s="92">
        <v>10781600</v>
      </c>
      <c r="G95" s="92"/>
      <c r="H95" s="92">
        <v>12068843.810000001</v>
      </c>
      <c r="I95" s="93">
        <v>-1287243.8100000005</v>
      </c>
      <c r="J95" s="92">
        <f>F95+K95</f>
        <v>12068855</v>
      </c>
      <c r="K95" s="92">
        <v>1287255</v>
      </c>
      <c r="L95" s="93"/>
    </row>
    <row r="96" spans="1:12" ht="195" x14ac:dyDescent="0.25">
      <c r="A96" s="3"/>
      <c r="B96" s="44"/>
      <c r="C96" s="90" t="s">
        <v>180</v>
      </c>
      <c r="D96" s="91" t="s">
        <v>181</v>
      </c>
      <c r="E96" s="92">
        <v>540000</v>
      </c>
      <c r="F96" s="92">
        <v>540000</v>
      </c>
      <c r="G96" s="92"/>
      <c r="H96" s="92">
        <v>540460</v>
      </c>
      <c r="I96" s="93">
        <v>-460</v>
      </c>
      <c r="J96" s="92">
        <f>F96+K96</f>
        <v>540500</v>
      </c>
      <c r="K96" s="92">
        <v>500</v>
      </c>
      <c r="L96" s="93"/>
    </row>
    <row r="97" spans="1:12" s="89" customFormat="1" ht="63" x14ac:dyDescent="0.25">
      <c r="A97" s="84"/>
      <c r="B97" s="85" t="s">
        <v>182</v>
      </c>
      <c r="C97" s="85"/>
      <c r="D97" s="86" t="s">
        <v>183</v>
      </c>
      <c r="E97" s="87">
        <f>E98+E99+E100+E101+E102</f>
        <v>8100000</v>
      </c>
      <c r="F97" s="87">
        <f>F98+F99+F100+F101+F102</f>
        <v>8100000</v>
      </c>
      <c r="G97" s="87">
        <v>127172</v>
      </c>
      <c r="H97" s="87">
        <v>8880318.9799999986</v>
      </c>
      <c r="I97" s="85"/>
      <c r="J97" s="87">
        <f>J98+J99+J100+J101+J102</f>
        <v>9091300</v>
      </c>
      <c r="K97" s="87">
        <f>J97-F97</f>
        <v>991300</v>
      </c>
      <c r="L97" s="88">
        <f>J97-G97</f>
        <v>8964128</v>
      </c>
    </row>
    <row r="98" spans="1:12" ht="135" x14ac:dyDescent="0.25">
      <c r="A98" s="3"/>
      <c r="B98" s="44"/>
      <c r="C98" s="90" t="s">
        <v>184</v>
      </c>
      <c r="D98" s="91" t="s">
        <v>185</v>
      </c>
      <c r="E98" s="92">
        <v>800000</v>
      </c>
      <c r="F98" s="92">
        <v>800000</v>
      </c>
      <c r="G98" s="92"/>
      <c r="H98" s="92">
        <v>918242.6399999999</v>
      </c>
      <c r="I98" s="93">
        <v>-118242.6399999999</v>
      </c>
      <c r="J98" s="92">
        <f>F98+K98</f>
        <v>920000</v>
      </c>
      <c r="K98" s="92">
        <v>120000</v>
      </c>
      <c r="L98" s="93"/>
    </row>
    <row r="99" spans="1:12" ht="120" x14ac:dyDescent="0.25">
      <c r="A99" s="3"/>
      <c r="B99" s="44"/>
      <c r="C99" s="90" t="s">
        <v>186</v>
      </c>
      <c r="D99" s="91" t="s">
        <v>187</v>
      </c>
      <c r="E99" s="92">
        <v>794000</v>
      </c>
      <c r="F99" s="92">
        <v>794000</v>
      </c>
      <c r="G99" s="92"/>
      <c r="H99" s="92">
        <v>875287.85000000009</v>
      </c>
      <c r="I99" s="93">
        <v>-81287.850000000093</v>
      </c>
      <c r="J99" s="92">
        <f>F99+K99</f>
        <v>875300</v>
      </c>
      <c r="K99" s="92">
        <v>81300</v>
      </c>
      <c r="L99" s="93"/>
    </row>
    <row r="100" spans="1:12" ht="210" x14ac:dyDescent="0.25">
      <c r="A100" s="3"/>
      <c r="B100" s="44"/>
      <c r="C100" s="90" t="s">
        <v>188</v>
      </c>
      <c r="D100" s="91" t="s">
        <v>189</v>
      </c>
      <c r="E100" s="92">
        <v>6050200</v>
      </c>
      <c r="F100" s="92">
        <v>6050200</v>
      </c>
      <c r="G100" s="92">
        <f>G97</f>
        <v>127172</v>
      </c>
      <c r="H100" s="92">
        <v>6787788.4899999984</v>
      </c>
      <c r="I100" s="93">
        <v>-737588.48999999836</v>
      </c>
      <c r="J100" s="92">
        <f>F100+K100</f>
        <v>6840200</v>
      </c>
      <c r="K100" s="92">
        <v>790000</v>
      </c>
      <c r="L100" s="93">
        <f>J100-G100</f>
        <v>6713028</v>
      </c>
    </row>
    <row r="101" spans="1:12" ht="180" x14ac:dyDescent="0.25">
      <c r="A101" s="3"/>
      <c r="B101" s="44"/>
      <c r="C101" s="90" t="s">
        <v>190</v>
      </c>
      <c r="D101" s="91" t="s">
        <v>191</v>
      </c>
      <c r="E101" s="92">
        <v>251800</v>
      </c>
      <c r="F101" s="92">
        <v>251800</v>
      </c>
      <c r="G101" s="92"/>
      <c r="H101" s="92">
        <v>95000</v>
      </c>
      <c r="I101" s="93">
        <v>156800</v>
      </c>
      <c r="J101" s="92">
        <f>F101</f>
        <v>251800</v>
      </c>
      <c r="K101" s="92"/>
      <c r="L101" s="93"/>
    </row>
    <row r="102" spans="1:12" ht="210" x14ac:dyDescent="0.25">
      <c r="A102" s="3"/>
      <c r="B102" s="44"/>
      <c r="C102" s="90" t="s">
        <v>192</v>
      </c>
      <c r="D102" s="91" t="s">
        <v>193</v>
      </c>
      <c r="E102" s="92">
        <v>204000</v>
      </c>
      <c r="F102" s="92">
        <v>204000</v>
      </c>
      <c r="G102" s="92"/>
      <c r="H102" s="92">
        <v>204000</v>
      </c>
      <c r="I102" s="93">
        <v>0</v>
      </c>
      <c r="J102" s="92">
        <f>F102</f>
        <v>204000</v>
      </c>
      <c r="K102" s="92"/>
      <c r="L102" s="93"/>
    </row>
    <row r="103" spans="1:12" s="89" customFormat="1" ht="126" x14ac:dyDescent="0.25">
      <c r="A103" s="84"/>
      <c r="B103" s="85" t="s">
        <v>194</v>
      </c>
      <c r="C103" s="85"/>
      <c r="D103" s="86" t="s">
        <v>195</v>
      </c>
      <c r="E103" s="87">
        <f>E104+E105</f>
        <v>2000000</v>
      </c>
      <c r="F103" s="87">
        <f>F104+F105</f>
        <v>1697500</v>
      </c>
      <c r="G103" s="87"/>
      <c r="H103" s="87">
        <v>1697108.5400000003</v>
      </c>
      <c r="I103" s="85">
        <v>391.45999999972992</v>
      </c>
      <c r="J103" s="87"/>
      <c r="K103" s="87"/>
      <c r="L103" s="88"/>
    </row>
    <row r="104" spans="1:12" ht="270" x14ac:dyDescent="0.25">
      <c r="A104" s="3"/>
      <c r="B104" s="44"/>
      <c r="C104" s="90" t="s">
        <v>196</v>
      </c>
      <c r="D104" s="91" t="s">
        <v>197</v>
      </c>
      <c r="E104" s="92">
        <v>1274000</v>
      </c>
      <c r="F104" s="92">
        <v>1697500</v>
      </c>
      <c r="G104" s="92"/>
      <c r="H104" s="92">
        <v>1697108.5400000003</v>
      </c>
      <c r="I104" s="92"/>
      <c r="J104" s="65"/>
      <c r="K104" s="65"/>
      <c r="L104" s="93"/>
    </row>
    <row r="105" spans="1:12" ht="330" x14ac:dyDescent="0.25">
      <c r="A105" s="3"/>
      <c r="B105" s="44"/>
      <c r="C105" s="90" t="s">
        <v>198</v>
      </c>
      <c r="D105" s="91" t="s">
        <v>199</v>
      </c>
      <c r="E105" s="92">
        <v>726000</v>
      </c>
      <c r="F105" s="92">
        <v>0</v>
      </c>
      <c r="G105" s="92"/>
      <c r="H105" s="92"/>
      <c r="I105" s="92"/>
      <c r="J105" s="92"/>
      <c r="K105" s="92"/>
      <c r="L105" s="93"/>
    </row>
    <row r="106" spans="1:12" s="89" customFormat="1" ht="126" x14ac:dyDescent="0.25">
      <c r="A106" s="84"/>
      <c r="B106" s="85" t="s">
        <v>200</v>
      </c>
      <c r="C106" s="85"/>
      <c r="D106" s="86" t="s">
        <v>201</v>
      </c>
      <c r="E106" s="87">
        <f>E107+E108+E109+E110+E111+E112+E113</f>
        <v>32000000</v>
      </c>
      <c r="F106" s="87">
        <f>F107+F108+F109+F110+F111+F112+F113</f>
        <v>32000000</v>
      </c>
      <c r="G106" s="87">
        <v>437641.39999999997</v>
      </c>
      <c r="H106" s="87">
        <v>31793441.009999998</v>
      </c>
      <c r="I106" s="85"/>
      <c r="J106" s="87">
        <f>J107+J108+J109+J110+J111+J112+J113</f>
        <v>32790000</v>
      </c>
      <c r="K106" s="87">
        <f>J106-F106</f>
        <v>790000</v>
      </c>
      <c r="L106" s="88">
        <f>J106-G106</f>
        <v>32352358.600000001</v>
      </c>
    </row>
    <row r="107" spans="1:12" ht="90" x14ac:dyDescent="0.25">
      <c r="A107" s="3"/>
      <c r="B107" s="44"/>
      <c r="C107" s="90" t="s">
        <v>202</v>
      </c>
      <c r="D107" s="91" t="s">
        <v>203</v>
      </c>
      <c r="E107" s="92">
        <v>12100000</v>
      </c>
      <c r="F107" s="92">
        <v>12100000</v>
      </c>
      <c r="G107" s="92"/>
      <c r="H107" s="92">
        <v>13066040</v>
      </c>
      <c r="I107" s="93">
        <v>-966040</v>
      </c>
      <c r="J107" s="92">
        <f>F107+K107</f>
        <v>13070000</v>
      </c>
      <c r="K107" s="92">
        <v>970000</v>
      </c>
      <c r="L107" s="93"/>
    </row>
    <row r="108" spans="1:12" ht="105" x14ac:dyDescent="0.25">
      <c r="A108" s="3"/>
      <c r="B108" s="44"/>
      <c r="C108" s="90" t="s">
        <v>204</v>
      </c>
      <c r="D108" s="91" t="s">
        <v>205</v>
      </c>
      <c r="E108" s="92">
        <v>160000</v>
      </c>
      <c r="F108" s="92">
        <v>160000</v>
      </c>
      <c r="G108" s="92"/>
      <c r="H108" s="92">
        <v>115257.48</v>
      </c>
      <c r="I108" s="93">
        <v>44742.520000000004</v>
      </c>
      <c r="J108" s="92">
        <f>F108+K108</f>
        <v>120000</v>
      </c>
      <c r="K108" s="92">
        <v>-40000</v>
      </c>
      <c r="L108" s="93"/>
    </row>
    <row r="109" spans="1:12" ht="285" x14ac:dyDescent="0.25">
      <c r="A109" s="3"/>
      <c r="B109" s="44"/>
      <c r="C109" s="90" t="s">
        <v>206</v>
      </c>
      <c r="D109" s="91" t="s">
        <v>207</v>
      </c>
      <c r="E109" s="92">
        <v>17923000</v>
      </c>
      <c r="F109" s="92">
        <v>17923000</v>
      </c>
      <c r="G109" s="92">
        <f>G106</f>
        <v>437641.39999999997</v>
      </c>
      <c r="H109" s="92">
        <v>17296991.880000003</v>
      </c>
      <c r="I109" s="93">
        <v>626008.11999999732</v>
      </c>
      <c r="J109" s="92">
        <f>F109</f>
        <v>17923000</v>
      </c>
      <c r="K109" s="92"/>
      <c r="L109" s="93">
        <f>J109-G109</f>
        <v>17485358.600000001</v>
      </c>
    </row>
    <row r="110" spans="1:12" ht="75" x14ac:dyDescent="0.25">
      <c r="A110" s="3"/>
      <c r="B110" s="44"/>
      <c r="C110" s="90" t="s">
        <v>208</v>
      </c>
      <c r="D110" s="91" t="s">
        <v>209</v>
      </c>
      <c r="E110" s="92">
        <v>700000</v>
      </c>
      <c r="F110" s="92">
        <v>700000</v>
      </c>
      <c r="G110" s="92"/>
      <c r="H110" s="92">
        <v>500000</v>
      </c>
      <c r="I110" s="93">
        <v>200000</v>
      </c>
      <c r="J110" s="92">
        <f>F110+K110</f>
        <v>560000</v>
      </c>
      <c r="K110" s="92">
        <v>-140000</v>
      </c>
      <c r="L110" s="93"/>
    </row>
    <row r="111" spans="1:12" ht="195" x14ac:dyDescent="0.25">
      <c r="A111" s="3"/>
      <c r="B111" s="44"/>
      <c r="C111" s="90" t="s">
        <v>210</v>
      </c>
      <c r="D111" s="91" t="s">
        <v>211</v>
      </c>
      <c r="E111" s="92">
        <v>847000</v>
      </c>
      <c r="F111" s="92">
        <v>847000</v>
      </c>
      <c r="G111" s="92"/>
      <c r="H111" s="92">
        <v>554129.04</v>
      </c>
      <c r="I111" s="93">
        <v>292870.95999999996</v>
      </c>
      <c r="J111" s="92">
        <f>F111</f>
        <v>847000</v>
      </c>
      <c r="K111" s="92"/>
      <c r="L111" s="93"/>
    </row>
    <row r="112" spans="1:12" ht="195" x14ac:dyDescent="0.25">
      <c r="A112" s="3"/>
      <c r="B112" s="44"/>
      <c r="C112" s="90" t="s">
        <v>212</v>
      </c>
      <c r="D112" s="91" t="s">
        <v>213</v>
      </c>
      <c r="E112" s="92">
        <v>234000</v>
      </c>
      <c r="F112" s="92">
        <v>234000</v>
      </c>
      <c r="G112" s="92"/>
      <c r="H112" s="92">
        <v>225022.61</v>
      </c>
      <c r="I112" s="93">
        <v>8977.390000000014</v>
      </c>
      <c r="J112" s="92">
        <f>F112</f>
        <v>234000</v>
      </c>
      <c r="K112" s="92"/>
      <c r="L112" s="93"/>
    </row>
    <row r="113" spans="1:12" ht="150" x14ac:dyDescent="0.25">
      <c r="A113" s="3"/>
      <c r="B113" s="44"/>
      <c r="C113" s="90" t="s">
        <v>214</v>
      </c>
      <c r="D113" s="91" t="s">
        <v>215</v>
      </c>
      <c r="E113" s="92">
        <v>36000</v>
      </c>
      <c r="F113" s="92">
        <v>36000</v>
      </c>
      <c r="G113" s="92"/>
      <c r="H113" s="92">
        <v>36000</v>
      </c>
      <c r="I113" s="93">
        <v>0</v>
      </c>
      <c r="J113" s="92">
        <f>F113</f>
        <v>36000</v>
      </c>
      <c r="K113" s="92"/>
      <c r="L113" s="93"/>
    </row>
    <row r="114" spans="1:12" s="89" customFormat="1" ht="173.25" x14ac:dyDescent="0.25">
      <c r="A114" s="84"/>
      <c r="B114" s="85" t="s">
        <v>216</v>
      </c>
      <c r="C114" s="85"/>
      <c r="D114" s="86" t="s">
        <v>217</v>
      </c>
      <c r="E114" s="87">
        <f>E115+E116+E117+E118</f>
        <v>3100000</v>
      </c>
      <c r="F114" s="87">
        <f>F115+F116+F117+F118</f>
        <v>3100000</v>
      </c>
      <c r="G114" s="87">
        <v>137104.95999999999</v>
      </c>
      <c r="H114" s="87">
        <v>1381707.66</v>
      </c>
      <c r="I114" s="85"/>
      <c r="J114" s="87">
        <f>J115+J116+J117+J118</f>
        <v>1790000</v>
      </c>
      <c r="K114" s="87">
        <f>J114-F114</f>
        <v>-1310000</v>
      </c>
      <c r="L114" s="88">
        <f>J114-G114</f>
        <v>1652895.04</v>
      </c>
    </row>
    <row r="115" spans="1:12" ht="165" x14ac:dyDescent="0.25">
      <c r="A115" s="3"/>
      <c r="B115" s="44"/>
      <c r="C115" s="90" t="s">
        <v>218</v>
      </c>
      <c r="D115" s="91" t="s">
        <v>219</v>
      </c>
      <c r="E115" s="92">
        <v>1812000</v>
      </c>
      <c r="F115" s="92">
        <v>1512000</v>
      </c>
      <c r="G115" s="92"/>
      <c r="H115" s="92">
        <v>207393</v>
      </c>
      <c r="I115" s="93">
        <v>1304607</v>
      </c>
      <c r="J115" s="92">
        <f>F115+K115</f>
        <v>212000</v>
      </c>
      <c r="K115" s="92">
        <v>-1300000</v>
      </c>
      <c r="L115" s="93"/>
    </row>
    <row r="116" spans="1:12" ht="165" x14ac:dyDescent="0.25">
      <c r="A116" s="3"/>
      <c r="B116" s="44"/>
      <c r="C116" s="90" t="s">
        <v>220</v>
      </c>
      <c r="D116" s="91" t="s">
        <v>221</v>
      </c>
      <c r="E116" s="92">
        <v>360000</v>
      </c>
      <c r="F116" s="92">
        <v>660000</v>
      </c>
      <c r="G116" s="92"/>
      <c r="H116" s="92">
        <v>640827.6</v>
      </c>
      <c r="I116" s="93">
        <v>19172.400000000023</v>
      </c>
      <c r="J116" s="92">
        <f>F116+K116</f>
        <v>650000</v>
      </c>
      <c r="K116" s="92">
        <v>-10000</v>
      </c>
      <c r="L116" s="93"/>
    </row>
    <row r="117" spans="1:12" ht="150" x14ac:dyDescent="0.25">
      <c r="A117" s="3"/>
      <c r="B117" s="44"/>
      <c r="C117" s="90" t="s">
        <v>222</v>
      </c>
      <c r="D117" s="91" t="s">
        <v>223</v>
      </c>
      <c r="E117" s="92">
        <v>642000</v>
      </c>
      <c r="F117" s="92">
        <v>642000</v>
      </c>
      <c r="G117" s="92">
        <f>G114</f>
        <v>137104.95999999999</v>
      </c>
      <c r="H117" s="92">
        <v>247487.06</v>
      </c>
      <c r="I117" s="93">
        <v>394512.94</v>
      </c>
      <c r="J117" s="92">
        <f>F117</f>
        <v>642000</v>
      </c>
      <c r="K117" s="92"/>
      <c r="L117" s="93">
        <f>J117-G117</f>
        <v>504895.04000000004</v>
      </c>
    </row>
    <row r="118" spans="1:12" ht="210" x14ac:dyDescent="0.25">
      <c r="A118" s="3"/>
      <c r="B118" s="44"/>
      <c r="C118" s="90" t="s">
        <v>224</v>
      </c>
      <c r="D118" s="91" t="s">
        <v>193</v>
      </c>
      <c r="E118" s="92">
        <v>286000</v>
      </c>
      <c r="F118" s="92">
        <v>286000</v>
      </c>
      <c r="G118" s="92"/>
      <c r="H118" s="92">
        <v>286000</v>
      </c>
      <c r="I118" s="93">
        <v>0</v>
      </c>
      <c r="J118" s="92">
        <f>F118</f>
        <v>286000</v>
      </c>
      <c r="K118" s="92"/>
      <c r="L118" s="93"/>
    </row>
    <row r="119" spans="1:12" s="89" customFormat="1" ht="33" customHeight="1" x14ac:dyDescent="0.25">
      <c r="A119" s="84"/>
      <c r="B119" s="85" t="s">
        <v>225</v>
      </c>
      <c r="C119" s="85"/>
      <c r="D119" s="86" t="s">
        <v>226</v>
      </c>
      <c r="E119" s="87">
        <f>E120+E121+E122+E123+E124+E125+E126+E127+E128+E129+E131</f>
        <v>6000000</v>
      </c>
      <c r="F119" s="87">
        <f>F120+F121+F122+F123+F124+F125+F126+F127+F128+F129+F131</f>
        <v>6000000</v>
      </c>
      <c r="G119" s="87">
        <v>567340.6</v>
      </c>
      <c r="H119" s="87">
        <v>5261261.040000001</v>
      </c>
      <c r="I119" s="85"/>
      <c r="J119" s="87"/>
      <c r="K119" s="87"/>
      <c r="L119" s="88"/>
    </row>
    <row r="120" spans="1:12" ht="210" x14ac:dyDescent="0.25">
      <c r="B120" s="44"/>
      <c r="C120" s="90" t="s">
        <v>227</v>
      </c>
      <c r="D120" s="91" t="s">
        <v>228</v>
      </c>
      <c r="E120" s="92">
        <v>70000</v>
      </c>
      <c r="F120" s="92">
        <v>70000</v>
      </c>
      <c r="G120" s="92"/>
      <c r="H120" s="92">
        <v>69059.640000000014</v>
      </c>
      <c r="I120" s="93">
        <v>940.35999999998603</v>
      </c>
      <c r="J120" s="92"/>
      <c r="K120" s="92"/>
      <c r="L120" s="93"/>
    </row>
    <row r="121" spans="1:12" ht="330" x14ac:dyDescent="0.25">
      <c r="B121" s="44"/>
      <c r="C121" s="90" t="s">
        <v>229</v>
      </c>
      <c r="D121" s="91" t="s">
        <v>230</v>
      </c>
      <c r="E121" s="92">
        <v>200000</v>
      </c>
      <c r="F121" s="92">
        <v>330000</v>
      </c>
      <c r="G121" s="92"/>
      <c r="H121" s="92">
        <v>315060.90999999997</v>
      </c>
      <c r="I121" s="93">
        <v>14939.090000000026</v>
      </c>
      <c r="J121" s="92"/>
      <c r="K121" s="92"/>
      <c r="L121" s="93"/>
    </row>
    <row r="122" spans="1:12" ht="390" x14ac:dyDescent="0.25">
      <c r="B122" s="44"/>
      <c r="C122" s="90" t="s">
        <v>231</v>
      </c>
      <c r="D122" s="91" t="s">
        <v>232</v>
      </c>
      <c r="E122" s="92">
        <v>200000</v>
      </c>
      <c r="F122" s="92">
        <v>200000</v>
      </c>
      <c r="G122" s="92"/>
      <c r="H122" s="92">
        <v>144863.36000000002</v>
      </c>
      <c r="I122" s="93">
        <v>55136.639999999985</v>
      </c>
      <c r="J122" s="92"/>
      <c r="K122" s="92"/>
      <c r="L122" s="93"/>
    </row>
    <row r="123" spans="1:12" ht="210" x14ac:dyDescent="0.25">
      <c r="B123" s="44"/>
      <c r="C123" s="90" t="s">
        <v>233</v>
      </c>
      <c r="D123" s="91" t="s">
        <v>234</v>
      </c>
      <c r="E123" s="92">
        <v>3786500</v>
      </c>
      <c r="F123" s="92">
        <v>3656500</v>
      </c>
      <c r="G123" s="92"/>
      <c r="H123" s="92">
        <v>3256918.65</v>
      </c>
      <c r="I123" s="93">
        <v>399581.35000000009</v>
      </c>
      <c r="J123" s="92"/>
      <c r="K123" s="92"/>
      <c r="L123" s="93"/>
    </row>
    <row r="124" spans="1:12" ht="210" x14ac:dyDescent="0.25">
      <c r="B124" s="44"/>
      <c r="C124" s="90" t="s">
        <v>235</v>
      </c>
      <c r="D124" s="91" t="s">
        <v>236</v>
      </c>
      <c r="E124" s="92">
        <v>320000</v>
      </c>
      <c r="F124" s="92">
        <v>320000</v>
      </c>
      <c r="G124" s="92"/>
      <c r="H124" s="92">
        <v>303578.74</v>
      </c>
      <c r="I124" s="93">
        <v>16421.260000000009</v>
      </c>
      <c r="J124" s="92"/>
      <c r="K124" s="92"/>
      <c r="L124" s="93"/>
    </row>
    <row r="125" spans="1:12" ht="210" x14ac:dyDescent="0.25">
      <c r="B125" s="44"/>
      <c r="C125" s="90" t="s">
        <v>237</v>
      </c>
      <c r="D125" s="91" t="s">
        <v>238</v>
      </c>
      <c r="E125" s="92">
        <v>61000</v>
      </c>
      <c r="F125" s="92">
        <v>61000</v>
      </c>
      <c r="G125" s="92"/>
      <c r="H125" s="92">
        <v>58190</v>
      </c>
      <c r="I125" s="93">
        <v>2810</v>
      </c>
      <c r="J125" s="92"/>
      <c r="K125" s="92"/>
      <c r="L125" s="93"/>
    </row>
    <row r="126" spans="1:12" ht="360" x14ac:dyDescent="0.25">
      <c r="B126" s="44"/>
      <c r="C126" s="90" t="s">
        <v>239</v>
      </c>
      <c r="D126" s="91" t="s">
        <v>240</v>
      </c>
      <c r="E126" s="92">
        <v>48000</v>
      </c>
      <c r="F126" s="92">
        <v>48000</v>
      </c>
      <c r="G126" s="92"/>
      <c r="H126" s="92">
        <v>0</v>
      </c>
      <c r="I126" s="93">
        <v>48000</v>
      </c>
      <c r="J126" s="92"/>
      <c r="K126" s="92"/>
      <c r="L126" s="93"/>
    </row>
    <row r="127" spans="1:12" ht="300" x14ac:dyDescent="0.25">
      <c r="B127" s="44"/>
      <c r="C127" s="90" t="s">
        <v>241</v>
      </c>
      <c r="D127" s="91" t="s">
        <v>242</v>
      </c>
      <c r="E127" s="92">
        <v>358500</v>
      </c>
      <c r="F127" s="92">
        <v>358500</v>
      </c>
      <c r="G127" s="92"/>
      <c r="H127" s="92">
        <v>352808.68</v>
      </c>
      <c r="I127" s="93">
        <v>5691.320000000007</v>
      </c>
      <c r="J127" s="92"/>
      <c r="K127" s="92"/>
      <c r="L127" s="93"/>
    </row>
    <row r="128" spans="1:12" ht="315" x14ac:dyDescent="0.25">
      <c r="B128" s="44"/>
      <c r="C128" s="90" t="s">
        <v>243</v>
      </c>
      <c r="D128" s="91" t="s">
        <v>244</v>
      </c>
      <c r="E128" s="92">
        <v>521000</v>
      </c>
      <c r="F128" s="92">
        <v>521000</v>
      </c>
      <c r="G128" s="92"/>
      <c r="H128" s="92">
        <v>348592.66000000003</v>
      </c>
      <c r="I128" s="93">
        <v>172407.33999999997</v>
      </c>
      <c r="J128" s="92"/>
      <c r="K128" s="92"/>
      <c r="L128" s="93"/>
    </row>
    <row r="129" spans="1:14" ht="210" x14ac:dyDescent="0.25">
      <c r="B129" s="44"/>
      <c r="C129" s="90" t="s">
        <v>245</v>
      </c>
      <c r="D129" s="91" t="s">
        <v>246</v>
      </c>
      <c r="E129" s="92">
        <v>219000</v>
      </c>
      <c r="F129" s="92">
        <v>219000</v>
      </c>
      <c r="G129" s="92"/>
      <c r="H129" s="92">
        <v>196188.4</v>
      </c>
      <c r="I129" s="93">
        <v>22811.600000000006</v>
      </c>
      <c r="J129" s="92"/>
      <c r="K129" s="92"/>
      <c r="L129" s="93"/>
    </row>
    <row r="130" spans="1:14" ht="240" x14ac:dyDescent="0.25">
      <c r="B130" s="44"/>
      <c r="C130" s="90" t="s">
        <v>247</v>
      </c>
      <c r="D130" s="91" t="s">
        <v>248</v>
      </c>
      <c r="E130" s="92"/>
      <c r="F130" s="92"/>
      <c r="G130" s="92"/>
      <c r="H130" s="92">
        <v>0</v>
      </c>
      <c r="I130" s="93">
        <v>0</v>
      </c>
      <c r="J130" s="92"/>
      <c r="K130" s="92"/>
      <c r="L130" s="93"/>
    </row>
    <row r="131" spans="1:14" s="105" customFormat="1" ht="210" x14ac:dyDescent="0.25">
      <c r="A131" s="104"/>
      <c r="B131" s="44"/>
      <c r="C131" s="90" t="s">
        <v>249</v>
      </c>
      <c r="D131" s="91" t="s">
        <v>250</v>
      </c>
      <c r="E131" s="92">
        <v>216000</v>
      </c>
      <c r="F131" s="92">
        <v>216000</v>
      </c>
      <c r="G131" s="92"/>
      <c r="H131" s="92">
        <v>216000</v>
      </c>
      <c r="I131" s="93">
        <v>0</v>
      </c>
      <c r="J131" s="44"/>
      <c r="K131" s="44"/>
      <c r="L131" s="44"/>
    </row>
    <row r="132" spans="1:14" s="89" customFormat="1" ht="35.25" customHeight="1" x14ac:dyDescent="0.25">
      <c r="A132" s="84"/>
      <c r="B132" s="85" t="s">
        <v>251</v>
      </c>
      <c r="C132" s="85"/>
      <c r="D132" s="86" t="s">
        <v>252</v>
      </c>
      <c r="E132" s="87">
        <f>E133+E134+E135+E136+E137+E138</f>
        <v>33251000</v>
      </c>
      <c r="F132" s="87">
        <f>F133+F134+F135+F136+F137+F138</f>
        <v>33251000</v>
      </c>
      <c r="G132" s="87">
        <v>317503.26</v>
      </c>
      <c r="H132" s="87">
        <v>30405704.580000002</v>
      </c>
      <c r="I132" s="85"/>
      <c r="J132" s="87">
        <f>J133+J134+J135+J136+J137+J138</f>
        <v>30751000</v>
      </c>
      <c r="K132" s="87">
        <f>J132-F132</f>
        <v>-2500000</v>
      </c>
      <c r="L132" s="88">
        <f>J132-G132</f>
        <v>30433496.739999998</v>
      </c>
    </row>
    <row r="133" spans="1:14" ht="270" x14ac:dyDescent="0.25">
      <c r="B133" s="44"/>
      <c r="C133" s="90" t="s">
        <v>253</v>
      </c>
      <c r="D133" s="91" t="s">
        <v>254</v>
      </c>
      <c r="E133" s="92">
        <v>724600</v>
      </c>
      <c r="F133" s="92">
        <v>724600</v>
      </c>
      <c r="G133" s="92"/>
      <c r="H133" s="92">
        <v>724596</v>
      </c>
      <c r="I133" s="93">
        <v>4</v>
      </c>
      <c r="J133" s="92">
        <f>F133</f>
        <v>724600</v>
      </c>
      <c r="K133" s="92"/>
      <c r="L133" s="93"/>
    </row>
    <row r="134" spans="1:14" ht="135" x14ac:dyDescent="0.25">
      <c r="B134" s="44"/>
      <c r="C134" s="90" t="s">
        <v>255</v>
      </c>
      <c r="D134" s="91" t="s">
        <v>256</v>
      </c>
      <c r="E134" s="92">
        <v>8923200</v>
      </c>
      <c r="F134" s="92">
        <v>8923200</v>
      </c>
      <c r="G134" s="92"/>
      <c r="H134" s="92">
        <v>6415055</v>
      </c>
      <c r="I134" s="93">
        <v>2508145</v>
      </c>
      <c r="J134" s="92">
        <f>F134+K134</f>
        <v>6423200</v>
      </c>
      <c r="K134" s="92">
        <v>-2500000</v>
      </c>
      <c r="L134" s="93"/>
    </row>
    <row r="135" spans="1:14" ht="409.5" x14ac:dyDescent="0.25">
      <c r="B135" s="106"/>
      <c r="C135" s="90" t="s">
        <v>257</v>
      </c>
      <c r="D135" s="107" t="s">
        <v>258</v>
      </c>
      <c r="E135" s="95">
        <v>444200</v>
      </c>
      <c r="F135" s="95">
        <v>444200</v>
      </c>
      <c r="G135" s="95"/>
      <c r="H135" s="95">
        <v>444199.92</v>
      </c>
      <c r="I135" s="96">
        <v>8.0000000016298145E-2</v>
      </c>
      <c r="J135" s="95">
        <f>F135</f>
        <v>444200</v>
      </c>
      <c r="K135" s="95"/>
      <c r="L135" s="96"/>
    </row>
    <row r="136" spans="1:14" s="111" customFormat="1" ht="409.5" x14ac:dyDescent="0.25">
      <c r="A136" s="108"/>
      <c r="B136" s="107"/>
      <c r="C136" s="90" t="s">
        <v>259</v>
      </c>
      <c r="D136" s="107" t="s">
        <v>260</v>
      </c>
      <c r="E136" s="98">
        <v>400000</v>
      </c>
      <c r="F136" s="98">
        <v>400000</v>
      </c>
      <c r="G136" s="98"/>
      <c r="H136" s="98">
        <v>99999.99</v>
      </c>
      <c r="I136" s="99">
        <v>300000.01</v>
      </c>
      <c r="J136" s="98">
        <f>F136</f>
        <v>400000</v>
      </c>
      <c r="K136" s="109"/>
      <c r="L136" s="110"/>
    </row>
    <row r="137" spans="1:14" ht="409.5" x14ac:dyDescent="0.25">
      <c r="B137" s="107"/>
      <c r="C137" s="90" t="s">
        <v>261</v>
      </c>
      <c r="D137" s="107" t="s">
        <v>262</v>
      </c>
      <c r="E137" s="98">
        <v>8000</v>
      </c>
      <c r="F137" s="98">
        <v>8000</v>
      </c>
      <c r="G137" s="98"/>
      <c r="H137" s="98">
        <v>4187</v>
      </c>
      <c r="I137" s="99">
        <v>3813</v>
      </c>
      <c r="J137" s="98">
        <f>F137</f>
        <v>8000</v>
      </c>
      <c r="K137" s="98"/>
      <c r="L137" s="99"/>
    </row>
    <row r="138" spans="1:14" s="105" customFormat="1" ht="120" x14ac:dyDescent="0.25">
      <c r="A138" s="104"/>
      <c r="B138" s="107"/>
      <c r="C138" s="90" t="s">
        <v>263</v>
      </c>
      <c r="D138" s="107" t="s">
        <v>264</v>
      </c>
      <c r="E138" s="100">
        <v>22751000</v>
      </c>
      <c r="F138" s="100">
        <v>22751000</v>
      </c>
      <c r="G138" s="100">
        <f>G132</f>
        <v>317503.26</v>
      </c>
      <c r="H138" s="100">
        <v>22751000</v>
      </c>
      <c r="I138" s="101">
        <v>0</v>
      </c>
      <c r="J138" s="100">
        <f>F138</f>
        <v>22751000</v>
      </c>
      <c r="K138" s="100"/>
      <c r="L138" s="101">
        <f>J138-G138</f>
        <v>22433496.739999998</v>
      </c>
    </row>
    <row r="139" spans="1:14" s="89" customFormat="1" ht="47.25" x14ac:dyDescent="0.25">
      <c r="A139" s="84"/>
      <c r="B139" s="85" t="s">
        <v>265</v>
      </c>
      <c r="C139" s="85"/>
      <c r="D139" s="86" t="s">
        <v>266</v>
      </c>
      <c r="E139" s="87">
        <f>E140+E141+E142+E143</f>
        <v>26000000</v>
      </c>
      <c r="F139" s="87">
        <f>F140+F141+F142+F143</f>
        <v>26000000</v>
      </c>
      <c r="G139" s="87">
        <v>37026.800000000003</v>
      </c>
      <c r="H139" s="87">
        <v>24400514.229999997</v>
      </c>
      <c r="I139" s="85"/>
      <c r="J139" s="87">
        <f>J140+J141+J142+J143</f>
        <v>24700000</v>
      </c>
      <c r="K139" s="87">
        <f>J139-F139</f>
        <v>-1300000</v>
      </c>
      <c r="L139" s="88">
        <f>J139-G139</f>
        <v>24662973.199999999</v>
      </c>
    </row>
    <row r="140" spans="1:14" s="105" customFormat="1" ht="409.5" x14ac:dyDescent="0.25">
      <c r="A140" s="108"/>
      <c r="B140" s="98"/>
      <c r="C140" s="90" t="s">
        <v>267</v>
      </c>
      <c r="D140" s="107" t="s">
        <v>268</v>
      </c>
      <c r="E140" s="98">
        <v>19765200</v>
      </c>
      <c r="F140" s="98">
        <v>19765200</v>
      </c>
      <c r="G140" s="98">
        <f>G139</f>
        <v>37026.800000000003</v>
      </c>
      <c r="H140" s="98">
        <v>18394741.449999999</v>
      </c>
      <c r="I140" s="99">
        <v>1370458.5500000007</v>
      </c>
      <c r="J140" s="98">
        <f>F140+K140</f>
        <v>18465200</v>
      </c>
      <c r="K140" s="98">
        <v>-1300000</v>
      </c>
      <c r="L140" s="99">
        <f>J140-G140</f>
        <v>18428173.199999999</v>
      </c>
    </row>
    <row r="141" spans="1:14" s="105" customFormat="1" ht="285" x14ac:dyDescent="0.25">
      <c r="A141" s="108"/>
      <c r="B141" s="98"/>
      <c r="C141" s="90" t="s">
        <v>269</v>
      </c>
      <c r="D141" s="107" t="s">
        <v>270</v>
      </c>
      <c r="E141" s="98">
        <v>3675600</v>
      </c>
      <c r="F141" s="98">
        <v>3675600</v>
      </c>
      <c r="G141" s="98"/>
      <c r="H141" s="98">
        <v>3675588</v>
      </c>
      <c r="I141" s="99">
        <v>12</v>
      </c>
      <c r="J141" s="98">
        <f>F141</f>
        <v>3675600</v>
      </c>
      <c r="K141" s="98"/>
      <c r="L141" s="99"/>
    </row>
    <row r="142" spans="1:14" s="105" customFormat="1" ht="195" x14ac:dyDescent="0.25">
      <c r="A142" s="108"/>
      <c r="B142" s="98"/>
      <c r="C142" s="90" t="s">
        <v>271</v>
      </c>
      <c r="D142" s="107" t="s">
        <v>272</v>
      </c>
      <c r="E142" s="98">
        <v>213200</v>
      </c>
      <c r="F142" s="98">
        <v>213200</v>
      </c>
      <c r="G142" s="98"/>
      <c r="H142" s="98">
        <v>213166</v>
      </c>
      <c r="I142" s="99">
        <v>34</v>
      </c>
      <c r="J142" s="98">
        <f>F142</f>
        <v>213200</v>
      </c>
      <c r="K142" s="98"/>
      <c r="L142" s="99"/>
    </row>
    <row r="143" spans="1:14" s="105" customFormat="1" ht="409.5" x14ac:dyDescent="0.25">
      <c r="A143" s="108"/>
      <c r="B143" s="98"/>
      <c r="C143" s="90" t="s">
        <v>273</v>
      </c>
      <c r="D143" s="107" t="s">
        <v>274</v>
      </c>
      <c r="E143" s="98">
        <v>2346000</v>
      </c>
      <c r="F143" s="98">
        <v>2346000</v>
      </c>
      <c r="G143" s="98"/>
      <c r="H143" s="98">
        <v>2117018.7800000003</v>
      </c>
      <c r="I143" s="99">
        <v>228981.21999999974</v>
      </c>
      <c r="J143" s="98">
        <f>F143</f>
        <v>2346000</v>
      </c>
      <c r="K143" s="98"/>
      <c r="L143" s="99"/>
    </row>
    <row r="144" spans="1:14" s="89" customFormat="1" ht="78.75" x14ac:dyDescent="0.25">
      <c r="A144" s="84"/>
      <c r="B144" s="85" t="s">
        <v>275</v>
      </c>
      <c r="C144" s="85"/>
      <c r="D144" s="86" t="s">
        <v>276</v>
      </c>
      <c r="E144" s="87">
        <f>E145+E146+E147+E148</f>
        <v>20000000</v>
      </c>
      <c r="F144" s="87">
        <f>F145+F146+F147+F148</f>
        <v>25000000</v>
      </c>
      <c r="G144" s="87"/>
      <c r="H144" s="87">
        <v>27468828.129999995</v>
      </c>
      <c r="I144" s="85"/>
      <c r="J144" s="87">
        <f>J145+J146+J147+J148</f>
        <v>27294240</v>
      </c>
      <c r="K144" s="87">
        <f>J144-F144</f>
        <v>2294240</v>
      </c>
      <c r="L144" s="88"/>
      <c r="N144" s="105"/>
    </row>
    <row r="145" spans="1:12" s="105" customFormat="1" ht="409.5" x14ac:dyDescent="0.25">
      <c r="A145" s="108"/>
      <c r="B145" s="98"/>
      <c r="C145" s="90" t="s">
        <v>277</v>
      </c>
      <c r="D145" s="107" t="s">
        <v>278</v>
      </c>
      <c r="E145" s="98">
        <v>19665000</v>
      </c>
      <c r="F145" s="98">
        <v>24665000</v>
      </c>
      <c r="G145" s="98"/>
      <c r="H145" s="98">
        <v>27150596.809999995</v>
      </c>
      <c r="I145" s="99">
        <v>-2485596.8099999949</v>
      </c>
      <c r="J145" s="98">
        <f>F145+K145</f>
        <v>26959240</v>
      </c>
      <c r="K145" s="98">
        <v>2294240</v>
      </c>
      <c r="L145" s="99"/>
    </row>
    <row r="146" spans="1:12" s="105" customFormat="1" ht="409.5" x14ac:dyDescent="0.25">
      <c r="A146" s="108"/>
      <c r="B146" s="98"/>
      <c r="C146" s="90" t="s">
        <v>279</v>
      </c>
      <c r="D146" s="107" t="s">
        <v>280</v>
      </c>
      <c r="E146" s="98">
        <v>310000</v>
      </c>
      <c r="F146" s="98">
        <v>310000</v>
      </c>
      <c r="G146" s="98"/>
      <c r="H146" s="98">
        <v>309831.32</v>
      </c>
      <c r="I146" s="99">
        <v>168.67999999999302</v>
      </c>
      <c r="J146" s="98">
        <f>F146</f>
        <v>310000</v>
      </c>
      <c r="K146" s="98"/>
      <c r="L146" s="99"/>
    </row>
    <row r="147" spans="1:12" s="105" customFormat="1" ht="255" x14ac:dyDescent="0.25">
      <c r="A147" s="108"/>
      <c r="B147" s="98"/>
      <c r="C147" s="90" t="s">
        <v>281</v>
      </c>
      <c r="D147" s="107" t="s">
        <v>282</v>
      </c>
      <c r="E147" s="98">
        <v>5000</v>
      </c>
      <c r="F147" s="98">
        <v>5000</v>
      </c>
      <c r="G147" s="98"/>
      <c r="H147" s="98">
        <v>4200</v>
      </c>
      <c r="I147" s="99">
        <v>800</v>
      </c>
      <c r="J147" s="98">
        <f>F147</f>
        <v>5000</v>
      </c>
      <c r="K147" s="98"/>
      <c r="L147" s="99"/>
    </row>
    <row r="148" spans="1:12" s="105" customFormat="1" ht="150" x14ac:dyDescent="0.25">
      <c r="A148" s="108"/>
      <c r="B148" s="98"/>
      <c r="C148" s="90" t="s">
        <v>283</v>
      </c>
      <c r="D148" s="107" t="s">
        <v>284</v>
      </c>
      <c r="E148" s="98">
        <v>20000</v>
      </c>
      <c r="F148" s="98">
        <v>20000</v>
      </c>
      <c r="G148" s="98"/>
      <c r="H148" s="98">
        <v>3000</v>
      </c>
      <c r="I148" s="99">
        <v>17000</v>
      </c>
      <c r="J148" s="98">
        <f>F148</f>
        <v>20000</v>
      </c>
      <c r="K148" s="98"/>
      <c r="L148" s="99"/>
    </row>
    <row r="149" spans="1:12" s="89" customFormat="1" ht="189" x14ac:dyDescent="0.25">
      <c r="A149" s="84"/>
      <c r="B149" s="85" t="s">
        <v>285</v>
      </c>
      <c r="C149" s="85"/>
      <c r="D149" s="86" t="s">
        <v>286</v>
      </c>
      <c r="E149" s="87">
        <f>E150+E151</f>
        <v>1000000</v>
      </c>
      <c r="F149" s="87">
        <f>F150+F151</f>
        <v>1000000</v>
      </c>
      <c r="G149" s="87"/>
      <c r="H149" s="87">
        <v>806934.87</v>
      </c>
      <c r="I149" s="85"/>
      <c r="J149" s="87">
        <f>J150+J151</f>
        <v>820000</v>
      </c>
      <c r="K149" s="87">
        <f>J149-F149</f>
        <v>-180000</v>
      </c>
      <c r="L149" s="88"/>
    </row>
    <row r="150" spans="1:12" s="105" customFormat="1" ht="210" x14ac:dyDescent="0.25">
      <c r="A150" s="108"/>
      <c r="B150" s="98"/>
      <c r="C150" s="90" t="s">
        <v>287</v>
      </c>
      <c r="D150" s="107" t="s">
        <v>288</v>
      </c>
      <c r="E150" s="98">
        <v>800000</v>
      </c>
      <c r="F150" s="98">
        <v>800000</v>
      </c>
      <c r="G150" s="98"/>
      <c r="H150" s="98">
        <v>651334.22</v>
      </c>
      <c r="I150" s="99">
        <v>148665.78000000003</v>
      </c>
      <c r="J150" s="98">
        <f>F150+K150</f>
        <v>660000</v>
      </c>
      <c r="K150" s="98">
        <v>-140000</v>
      </c>
      <c r="L150" s="99"/>
    </row>
    <row r="151" spans="1:12" s="105" customFormat="1" ht="195" x14ac:dyDescent="0.25">
      <c r="A151" s="108"/>
      <c r="B151" s="98"/>
      <c r="C151" s="90" t="s">
        <v>289</v>
      </c>
      <c r="D151" s="112" t="s">
        <v>290</v>
      </c>
      <c r="E151" s="98">
        <v>200000</v>
      </c>
      <c r="F151" s="98">
        <v>200000</v>
      </c>
      <c r="G151" s="98"/>
      <c r="H151" s="98">
        <v>155600.65</v>
      </c>
      <c r="I151" s="99">
        <v>44399.350000000006</v>
      </c>
      <c r="J151" s="98">
        <f>F151+K151</f>
        <v>160000</v>
      </c>
      <c r="K151" s="98">
        <v>-40000</v>
      </c>
      <c r="L151" s="99"/>
    </row>
    <row r="152" spans="1:12" s="69" customFormat="1" ht="180" hidden="1" x14ac:dyDescent="0.25">
      <c r="A152" s="72"/>
      <c r="B152" s="22" t="s">
        <v>291</v>
      </c>
      <c r="C152" s="23"/>
      <c r="D152" s="113" t="s">
        <v>292</v>
      </c>
      <c r="E152" s="25"/>
      <c r="F152" s="25"/>
      <c r="G152" s="26"/>
      <c r="H152" s="26"/>
      <c r="I152" s="26"/>
      <c r="J152" s="26"/>
      <c r="K152" s="26"/>
      <c r="L152" s="82"/>
    </row>
    <row r="153" spans="1:12" ht="409.5" hidden="1" x14ac:dyDescent="0.25">
      <c r="B153" s="44"/>
      <c r="C153" s="45" t="s">
        <v>293</v>
      </c>
      <c r="D153" s="46" t="s">
        <v>294</v>
      </c>
      <c r="E153" s="47"/>
      <c r="F153" s="48"/>
      <c r="G153" s="48"/>
      <c r="H153" s="48"/>
      <c r="I153" s="48"/>
      <c r="J153" s="48"/>
      <c r="K153" s="48"/>
      <c r="L153" s="114"/>
    </row>
    <row r="154" spans="1:12" x14ac:dyDescent="0.25">
      <c r="K154" s="115">
        <f>K10+K15+K20+K29+K34+K35+K49+K59+K70+K77+K83+K89+K97+K106+K114+K132+K139+K149+K145</f>
        <v>0</v>
      </c>
    </row>
  </sheetData>
  <mergeCells count="12"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156"/>
  <sheetViews>
    <sheetView topLeftCell="E32" workbookViewId="0">
      <selection activeCell="G150" sqref="G150"/>
    </sheetView>
  </sheetViews>
  <sheetFormatPr defaultColWidth="9.140625" defaultRowHeight="15" x14ac:dyDescent="0.25"/>
  <cols>
    <col min="1" max="1" width="4" style="1" hidden="1" customWidth="1"/>
    <col min="2" max="2" width="15.7109375" style="2" customWidth="1"/>
    <col min="3" max="3" width="9.140625" style="2"/>
    <col min="4" max="4" width="77.7109375" style="3" customWidth="1"/>
    <col min="5" max="5" width="21.140625" style="3" customWidth="1"/>
    <col min="6" max="6" width="19.85546875" style="3" customWidth="1"/>
    <col min="7" max="10" width="19.7109375" style="3" customWidth="1"/>
    <col min="11" max="11" width="20.42578125" style="3" customWidth="1"/>
    <col min="12" max="12" width="20.5703125" style="3" customWidth="1"/>
    <col min="13" max="13" width="21.28515625" style="2" customWidth="1"/>
    <col min="14" max="14" width="14.28515625" style="2" customWidth="1"/>
    <col min="15" max="16384" width="9.140625" style="3"/>
  </cols>
  <sheetData>
    <row r="3" spans="1:14" x14ac:dyDescent="0.25">
      <c r="D3" s="4" t="s">
        <v>0</v>
      </c>
    </row>
    <row r="4" spans="1:14" x14ac:dyDescent="0.25">
      <c r="A4" s="5"/>
      <c r="B4" s="6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  <c r="K4" s="8" t="s">
        <v>10</v>
      </c>
      <c r="L4" s="8" t="s">
        <v>11</v>
      </c>
      <c r="M4" s="8" t="s">
        <v>12</v>
      </c>
      <c r="N4" s="10"/>
    </row>
    <row r="5" spans="1:14" x14ac:dyDescent="0.25">
      <c r="A5" s="5"/>
      <c r="B5" s="11"/>
      <c r="C5" s="11"/>
      <c r="D5" s="12"/>
      <c r="E5" s="8"/>
      <c r="F5" s="8"/>
      <c r="G5" s="8"/>
      <c r="H5" s="8"/>
      <c r="I5" s="8"/>
      <c r="J5" s="13"/>
      <c r="K5" s="8"/>
      <c r="L5" s="8"/>
      <c r="M5" s="8"/>
      <c r="N5" s="10"/>
    </row>
    <row r="6" spans="1:14" x14ac:dyDescent="0.25">
      <c r="A6" s="5"/>
      <c r="B6" s="14"/>
      <c r="C6" s="14"/>
      <c r="D6" s="15"/>
      <c r="E6" s="8"/>
      <c r="F6" s="8"/>
      <c r="G6" s="8"/>
      <c r="H6" s="8"/>
      <c r="I6" s="8"/>
      <c r="J6" s="16"/>
      <c r="K6" s="8"/>
      <c r="L6" s="8"/>
      <c r="M6" s="8"/>
      <c r="N6" s="10"/>
    </row>
    <row r="7" spans="1:14" ht="19.5" x14ac:dyDescent="0.25">
      <c r="B7" s="17" t="s">
        <v>13</v>
      </c>
      <c r="C7" s="18"/>
      <c r="D7" s="19" t="s">
        <v>14</v>
      </c>
      <c r="E7" s="20">
        <f>E8+E9+E88</f>
        <v>653324000</v>
      </c>
      <c r="F7" s="20"/>
      <c r="G7" s="20"/>
      <c r="H7" s="20"/>
      <c r="I7" s="20"/>
      <c r="J7" s="20"/>
      <c r="K7" s="20"/>
      <c r="L7" s="20"/>
      <c r="M7" s="20"/>
      <c r="N7" s="21"/>
    </row>
    <row r="8" spans="1:14" ht="18" x14ac:dyDescent="0.25">
      <c r="B8" s="22" t="s">
        <v>15</v>
      </c>
      <c r="C8" s="23"/>
      <c r="D8" s="24" t="s">
        <v>16</v>
      </c>
      <c r="E8" s="25">
        <v>570000000</v>
      </c>
      <c r="F8" s="25"/>
      <c r="G8" s="25"/>
      <c r="H8" s="25"/>
      <c r="I8" s="26"/>
      <c r="J8" s="26"/>
      <c r="K8" s="26"/>
      <c r="L8" s="26"/>
      <c r="M8" s="26"/>
      <c r="N8" s="27"/>
    </row>
    <row r="9" spans="1:14" ht="15.75" x14ac:dyDescent="0.25">
      <c r="B9" s="28" t="s">
        <v>17</v>
      </c>
      <c r="C9" s="29"/>
      <c r="D9" s="30" t="s">
        <v>18</v>
      </c>
      <c r="E9" s="31">
        <f>E10+E15+E20+E29+E33+E34+E35+E49+E59+E70+E77+E83</f>
        <v>83324000</v>
      </c>
      <c r="F9" s="31"/>
      <c r="G9" s="31"/>
      <c r="H9" s="31"/>
      <c r="I9" s="31"/>
      <c r="J9" s="31"/>
      <c r="K9" s="31"/>
      <c r="L9" s="31"/>
      <c r="M9" s="31"/>
      <c r="N9" s="32"/>
    </row>
    <row r="10" spans="1:14" s="43" customFormat="1" ht="21" x14ac:dyDescent="0.25">
      <c r="A10" s="33"/>
      <c r="B10" s="34" t="s">
        <v>19</v>
      </c>
      <c r="C10" s="35"/>
      <c r="D10" s="36" t="s">
        <v>20</v>
      </c>
      <c r="E10" s="37">
        <f>E11+E12+E13+E14</f>
        <v>2000000</v>
      </c>
      <c r="F10" s="38">
        <f>F11+F12+F13+F14</f>
        <v>1920000</v>
      </c>
      <c r="G10" s="39">
        <v>44710</v>
      </c>
      <c r="H10" s="40">
        <f>F10-G10</f>
        <v>1875290</v>
      </c>
      <c r="I10" s="37"/>
      <c r="J10" s="37">
        <f>J11+J12+J13+J14</f>
        <v>1254351.52</v>
      </c>
      <c r="K10" s="37">
        <f>K11+K12+K13+K14</f>
        <v>462080.07</v>
      </c>
      <c r="L10" s="41">
        <f>L11+L12+L13+L14</f>
        <v>1716431.5899999999</v>
      </c>
      <c r="M10" s="38"/>
      <c r="N10" s="42"/>
    </row>
    <row r="11" spans="1:14" ht="18" x14ac:dyDescent="0.25">
      <c r="B11" s="44"/>
      <c r="C11" s="45" t="s">
        <v>21</v>
      </c>
      <c r="D11" s="46" t="s">
        <v>22</v>
      </c>
      <c r="E11" s="47">
        <v>1346000</v>
      </c>
      <c r="F11" s="47">
        <v>1266000</v>
      </c>
      <c r="G11" s="47"/>
      <c r="H11" s="47"/>
      <c r="I11" s="47"/>
      <c r="J11" s="47">
        <v>849875</v>
      </c>
      <c r="K11" s="47">
        <v>293053.5</v>
      </c>
      <c r="L11" s="47">
        <f>J11+K11</f>
        <v>1142928.5</v>
      </c>
      <c r="M11" s="48">
        <f>F11-L11</f>
        <v>123071.5</v>
      </c>
      <c r="N11" s="49"/>
    </row>
    <row r="12" spans="1:14" ht="18" x14ac:dyDescent="0.25">
      <c r="B12" s="44"/>
      <c r="C12" s="45" t="s">
        <v>21</v>
      </c>
      <c r="D12" s="46" t="s">
        <v>23</v>
      </c>
      <c r="E12" s="47">
        <v>54000</v>
      </c>
      <c r="F12" s="47">
        <v>54000</v>
      </c>
      <c r="G12" s="47"/>
      <c r="H12" s="47"/>
      <c r="I12" s="47"/>
      <c r="J12" s="47">
        <v>16129</v>
      </c>
      <c r="K12" s="47">
        <v>5600.25</v>
      </c>
      <c r="L12" s="47">
        <f t="shared" ref="L12:L14" si="0">J12+K12</f>
        <v>21729.25</v>
      </c>
      <c r="M12" s="48">
        <f t="shared" ref="M12:M14" si="1">F12-L12</f>
        <v>32270.75</v>
      </c>
      <c r="N12" s="49"/>
    </row>
    <row r="13" spans="1:14" ht="36" x14ac:dyDescent="0.25">
      <c r="B13" s="44"/>
      <c r="C13" s="45" t="s">
        <v>21</v>
      </c>
      <c r="D13" s="46" t="s">
        <v>24</v>
      </c>
      <c r="E13" s="47">
        <v>200000</v>
      </c>
      <c r="F13" s="47">
        <v>200000</v>
      </c>
      <c r="G13" s="47"/>
      <c r="H13" s="47"/>
      <c r="I13" s="47"/>
      <c r="J13" s="47">
        <v>103027.16</v>
      </c>
      <c r="K13" s="47">
        <v>55981.32</v>
      </c>
      <c r="L13" s="47">
        <f t="shared" si="0"/>
        <v>159008.48000000001</v>
      </c>
      <c r="M13" s="48">
        <f t="shared" si="1"/>
        <v>40991.51999999999</v>
      </c>
      <c r="N13" s="49"/>
    </row>
    <row r="14" spans="1:14" ht="18" x14ac:dyDescent="0.25">
      <c r="B14" s="44"/>
      <c r="C14" s="45" t="s">
        <v>21</v>
      </c>
      <c r="D14" s="46" t="s">
        <v>25</v>
      </c>
      <c r="E14" s="47">
        <v>400000</v>
      </c>
      <c r="F14" s="47">
        <v>400000</v>
      </c>
      <c r="G14" s="47"/>
      <c r="H14" s="47"/>
      <c r="I14" s="47"/>
      <c r="J14" s="47">
        <v>285320.36</v>
      </c>
      <c r="K14" s="47">
        <v>107445</v>
      </c>
      <c r="L14" s="47">
        <f t="shared" si="0"/>
        <v>392765.36</v>
      </c>
      <c r="M14" s="48">
        <f t="shared" si="1"/>
        <v>7234.640000000014</v>
      </c>
      <c r="N14" s="49"/>
    </row>
    <row r="15" spans="1:14" s="43" customFormat="1" ht="21" x14ac:dyDescent="0.25">
      <c r="A15" s="33"/>
      <c r="B15" s="34" t="s">
        <v>26</v>
      </c>
      <c r="C15" s="35"/>
      <c r="D15" s="36" t="s">
        <v>27</v>
      </c>
      <c r="E15" s="37">
        <f>E16+E17+E18+E19</f>
        <v>14280000</v>
      </c>
      <c r="F15" s="38">
        <f>F16+F17+F18+F19</f>
        <v>15410000</v>
      </c>
      <c r="G15" s="39">
        <v>46216.5</v>
      </c>
      <c r="H15" s="40">
        <f>F15-G15</f>
        <v>15363783.5</v>
      </c>
      <c r="I15" s="37"/>
      <c r="J15" s="37">
        <f>J16+J17+J18+J19</f>
        <v>10943009.77</v>
      </c>
      <c r="K15" s="37">
        <f>K16+K17+K18+K19</f>
        <v>4379642.7299999995</v>
      </c>
      <c r="L15" s="41">
        <f>L16+L17+L18+L19</f>
        <v>15322652.5</v>
      </c>
      <c r="M15" s="38"/>
      <c r="N15" s="42"/>
    </row>
    <row r="16" spans="1:14" ht="18" x14ac:dyDescent="0.25">
      <c r="B16" s="44"/>
      <c r="C16" s="45" t="s">
        <v>28</v>
      </c>
      <c r="D16" s="46" t="s">
        <v>29</v>
      </c>
      <c r="E16" s="47">
        <v>9800000</v>
      </c>
      <c r="F16" s="47">
        <v>10770000</v>
      </c>
      <c r="G16" s="48"/>
      <c r="H16" s="48"/>
      <c r="I16" s="48"/>
      <c r="J16" s="48">
        <v>9279271.7799999993</v>
      </c>
      <c r="K16" s="48">
        <v>1490728.22</v>
      </c>
      <c r="L16" s="47">
        <f>J16+K16</f>
        <v>10770000</v>
      </c>
      <c r="M16" s="48">
        <f>F16-L16</f>
        <v>0</v>
      </c>
      <c r="N16" s="49"/>
    </row>
    <row r="17" spans="1:14" ht="18" x14ac:dyDescent="0.25">
      <c r="A17" s="3"/>
      <c r="B17" s="44"/>
      <c r="C17" s="45" t="s">
        <v>30</v>
      </c>
      <c r="D17" s="46" t="s">
        <v>31</v>
      </c>
      <c r="E17" s="47">
        <v>140000</v>
      </c>
      <c r="F17" s="47">
        <v>40000</v>
      </c>
      <c r="G17" s="48"/>
      <c r="H17" s="48"/>
      <c r="I17" s="48"/>
      <c r="J17" s="48">
        <v>15000</v>
      </c>
      <c r="K17" s="48">
        <v>13422.5</v>
      </c>
      <c r="L17" s="47">
        <f t="shared" ref="L17:L19" si="2">J17+K17</f>
        <v>28422.5</v>
      </c>
      <c r="M17" s="48">
        <f t="shared" ref="M17:M19" si="3">F17-L17</f>
        <v>11577.5</v>
      </c>
      <c r="N17" s="49"/>
    </row>
    <row r="18" spans="1:14" ht="18" x14ac:dyDescent="0.25">
      <c r="A18" s="3"/>
      <c r="B18" s="44"/>
      <c r="C18" s="45" t="s">
        <v>32</v>
      </c>
      <c r="D18" s="46" t="s">
        <v>33</v>
      </c>
      <c r="E18" s="47">
        <v>4300000</v>
      </c>
      <c r="F18" s="47">
        <v>4560000</v>
      </c>
      <c r="G18" s="48"/>
      <c r="H18" s="48"/>
      <c r="I18" s="48"/>
      <c r="J18" s="48">
        <v>1644935.99</v>
      </c>
      <c r="K18" s="48">
        <v>2855492.01</v>
      </c>
      <c r="L18" s="47">
        <f t="shared" si="2"/>
        <v>4500428</v>
      </c>
      <c r="M18" s="48">
        <f t="shared" si="3"/>
        <v>59572</v>
      </c>
      <c r="N18" s="49"/>
    </row>
    <row r="19" spans="1:14" ht="18" x14ac:dyDescent="0.25">
      <c r="A19" s="3"/>
      <c r="B19" s="44"/>
      <c r="C19" s="45" t="s">
        <v>34</v>
      </c>
      <c r="D19" s="46" t="s">
        <v>35</v>
      </c>
      <c r="E19" s="47">
        <v>40000</v>
      </c>
      <c r="F19" s="47">
        <v>40000</v>
      </c>
      <c r="G19" s="48"/>
      <c r="H19" s="48"/>
      <c r="I19" s="48"/>
      <c r="J19" s="48">
        <v>3802</v>
      </c>
      <c r="K19" s="48">
        <v>20000</v>
      </c>
      <c r="L19" s="47">
        <f t="shared" si="2"/>
        <v>23802</v>
      </c>
      <c r="M19" s="48">
        <f t="shared" si="3"/>
        <v>16198</v>
      </c>
      <c r="N19" s="49"/>
    </row>
    <row r="20" spans="1:14" s="43" customFormat="1" ht="21" x14ac:dyDescent="0.25">
      <c r="B20" s="34" t="s">
        <v>36</v>
      </c>
      <c r="C20" s="35"/>
      <c r="D20" s="36" t="s">
        <v>37</v>
      </c>
      <c r="E20" s="37">
        <f>E21+E22+E23+E24+E25</f>
        <v>1000000</v>
      </c>
      <c r="F20" s="38">
        <f>F21+F22+F23+F24+F25+F28</f>
        <v>1700000</v>
      </c>
      <c r="G20" s="39">
        <v>6203</v>
      </c>
      <c r="H20" s="40">
        <f>F20-G20</f>
        <v>1693797</v>
      </c>
      <c r="I20" s="37"/>
      <c r="J20" s="37">
        <f>J21+J22+J23+J24+J25+J28</f>
        <v>1077359.95</v>
      </c>
      <c r="K20" s="37">
        <f>K21+K22+K23+K24+K25+K28</f>
        <v>560580</v>
      </c>
      <c r="L20" s="41">
        <f>L21+L22+L23+L24+L25+L28</f>
        <v>1637939.95</v>
      </c>
      <c r="M20" s="38"/>
      <c r="N20" s="42"/>
    </row>
    <row r="21" spans="1:14" ht="72" x14ac:dyDescent="0.25">
      <c r="A21" s="3"/>
      <c r="B21" s="44"/>
      <c r="C21" s="45" t="s">
        <v>38</v>
      </c>
      <c r="D21" s="46" t="s">
        <v>39</v>
      </c>
      <c r="E21" s="47">
        <v>462000</v>
      </c>
      <c r="F21" s="47">
        <v>462000</v>
      </c>
      <c r="G21" s="48"/>
      <c r="H21" s="48"/>
      <c r="I21" s="48"/>
      <c r="J21" s="48">
        <v>307984.34999999998</v>
      </c>
      <c r="K21" s="48">
        <v>154000</v>
      </c>
      <c r="L21" s="47">
        <f>J21+K21</f>
        <v>461984.35</v>
      </c>
      <c r="M21" s="48">
        <f>F21-L21</f>
        <v>15.650000000023283</v>
      </c>
      <c r="N21" s="49"/>
    </row>
    <row r="22" spans="1:14" ht="36" x14ac:dyDescent="0.25">
      <c r="A22" s="3"/>
      <c r="B22" s="44"/>
      <c r="C22" s="45" t="s">
        <v>40</v>
      </c>
      <c r="D22" s="46" t="s">
        <v>41</v>
      </c>
      <c r="E22" s="47">
        <v>235000</v>
      </c>
      <c r="F22" s="47">
        <v>225000</v>
      </c>
      <c r="G22" s="48"/>
      <c r="H22" s="48"/>
      <c r="I22" s="48"/>
      <c r="J22" s="48">
        <v>159769.54000000004</v>
      </c>
      <c r="K22" s="48">
        <v>25574.559999999998</v>
      </c>
      <c r="L22" s="47">
        <f t="shared" ref="L22:L28" si="4">J22+K22</f>
        <v>185344.10000000003</v>
      </c>
      <c r="M22" s="48">
        <f t="shared" ref="M22:M28" si="5">F22-L22</f>
        <v>39655.899999999965</v>
      </c>
      <c r="N22" s="49"/>
    </row>
    <row r="23" spans="1:14" ht="18" x14ac:dyDescent="0.25">
      <c r="A23" s="3"/>
      <c r="B23" s="44"/>
      <c r="C23" s="45" t="s">
        <v>42</v>
      </c>
      <c r="D23" s="46" t="s">
        <v>43</v>
      </c>
      <c r="E23" s="47">
        <v>25000</v>
      </c>
      <c r="F23" s="47">
        <v>25000</v>
      </c>
      <c r="G23" s="48"/>
      <c r="H23" s="48"/>
      <c r="I23" s="48"/>
      <c r="J23" s="48">
        <v>5349.2</v>
      </c>
      <c r="K23" s="48">
        <v>9030.5999999999985</v>
      </c>
      <c r="L23" s="47">
        <f t="shared" si="4"/>
        <v>14379.8</v>
      </c>
      <c r="M23" s="48">
        <f t="shared" si="5"/>
        <v>10620.2</v>
      </c>
      <c r="N23" s="49"/>
    </row>
    <row r="24" spans="1:14" ht="18" x14ac:dyDescent="0.25">
      <c r="A24" s="3"/>
      <c r="B24" s="44"/>
      <c r="C24" s="45" t="s">
        <v>44</v>
      </c>
      <c r="D24" s="46" t="s">
        <v>45</v>
      </c>
      <c r="E24" s="47">
        <v>33000</v>
      </c>
      <c r="F24" s="47">
        <v>33000</v>
      </c>
      <c r="G24" s="48"/>
      <c r="H24" s="48"/>
      <c r="I24" s="48"/>
      <c r="J24" s="48">
        <v>15312.1</v>
      </c>
      <c r="K24" s="48">
        <v>16019.6</v>
      </c>
      <c r="L24" s="47">
        <f t="shared" si="4"/>
        <v>31331.7</v>
      </c>
      <c r="M24" s="48">
        <f t="shared" si="5"/>
        <v>1668.2999999999993</v>
      </c>
      <c r="N24" s="49"/>
    </row>
    <row r="25" spans="1:14" ht="36" x14ac:dyDescent="0.25">
      <c r="A25" s="3"/>
      <c r="B25" s="44"/>
      <c r="C25" s="45" t="s">
        <v>46</v>
      </c>
      <c r="D25" s="46" t="s">
        <v>47</v>
      </c>
      <c r="E25" s="47">
        <v>245000</v>
      </c>
      <c r="F25" s="118">
        <f>F26+F27</f>
        <v>299600</v>
      </c>
      <c r="G25" s="50"/>
      <c r="H25" s="50"/>
      <c r="I25" s="48"/>
      <c r="J25" s="48">
        <f>J26+J27</f>
        <v>0</v>
      </c>
      <c r="K25" s="48">
        <f>K26+K27</f>
        <v>299500</v>
      </c>
      <c r="L25" s="47">
        <f t="shared" si="4"/>
        <v>299500</v>
      </c>
      <c r="M25" s="48">
        <f t="shared" si="5"/>
        <v>100</v>
      </c>
      <c r="N25" s="49"/>
    </row>
    <row r="26" spans="1:14" ht="18" x14ac:dyDescent="0.25">
      <c r="A26" s="3"/>
      <c r="B26" s="44"/>
      <c r="C26" s="45"/>
      <c r="D26" s="46" t="s">
        <v>48</v>
      </c>
      <c r="E26" s="116"/>
      <c r="F26" s="121">
        <v>182900</v>
      </c>
      <c r="G26" s="122"/>
      <c r="H26" s="122"/>
      <c r="I26" s="117"/>
      <c r="J26" s="48">
        <v>0</v>
      </c>
      <c r="K26" s="48">
        <v>182800</v>
      </c>
      <c r="L26" s="47">
        <f t="shared" si="4"/>
        <v>182800</v>
      </c>
      <c r="M26" s="48">
        <f t="shared" si="5"/>
        <v>100</v>
      </c>
      <c r="N26" s="49"/>
    </row>
    <row r="27" spans="1:14" ht="54" x14ac:dyDescent="0.25">
      <c r="A27" s="3"/>
      <c r="B27" s="44"/>
      <c r="C27" s="45"/>
      <c r="D27" s="46" t="s">
        <v>49</v>
      </c>
      <c r="E27" s="116"/>
      <c r="F27" s="121">
        <v>116700</v>
      </c>
      <c r="G27" s="122"/>
      <c r="H27" s="122"/>
      <c r="I27" s="117"/>
      <c r="J27" s="48">
        <v>0</v>
      </c>
      <c r="K27" s="48">
        <v>116700</v>
      </c>
      <c r="L27" s="47">
        <f t="shared" si="4"/>
        <v>116700</v>
      </c>
      <c r="M27" s="48">
        <f t="shared" si="5"/>
        <v>0</v>
      </c>
      <c r="N27" s="49"/>
    </row>
    <row r="28" spans="1:14" ht="72" x14ac:dyDescent="0.25">
      <c r="A28" s="3"/>
      <c r="B28" s="44"/>
      <c r="C28" s="45"/>
      <c r="D28" s="46" t="s">
        <v>50</v>
      </c>
      <c r="E28" s="116"/>
      <c r="F28" s="121">
        <v>655400</v>
      </c>
      <c r="G28" s="122"/>
      <c r="H28" s="122"/>
      <c r="I28" s="117"/>
      <c r="J28" s="48">
        <v>588944.76</v>
      </c>
      <c r="K28" s="48">
        <v>56455.239999999991</v>
      </c>
      <c r="L28" s="47">
        <f t="shared" si="4"/>
        <v>645400</v>
      </c>
      <c r="M28" s="48">
        <f t="shared" si="5"/>
        <v>10000</v>
      </c>
      <c r="N28" s="49"/>
    </row>
    <row r="29" spans="1:14" s="43" customFormat="1" ht="21" x14ac:dyDescent="0.25">
      <c r="B29" s="34" t="s">
        <v>51</v>
      </c>
      <c r="C29" s="35"/>
      <c r="D29" s="36" t="s">
        <v>52</v>
      </c>
      <c r="E29" s="37">
        <f>E30+E31+E32</f>
        <v>1650000</v>
      </c>
      <c r="F29" s="119">
        <f>F30+F31+F32</f>
        <v>1650000</v>
      </c>
      <c r="G29" s="120">
        <v>966</v>
      </c>
      <c r="H29" s="40">
        <f>F29-G29</f>
        <v>1649034</v>
      </c>
      <c r="I29" s="37"/>
      <c r="J29" s="37">
        <f>J30+J31+J32</f>
        <v>1163523.5</v>
      </c>
      <c r="K29" s="37">
        <f>K30+K31+K32</f>
        <v>454705</v>
      </c>
      <c r="L29" s="41">
        <f>L30+L31+L32</f>
        <v>1618228.5</v>
      </c>
      <c r="M29" s="38"/>
      <c r="N29" s="42"/>
    </row>
    <row r="30" spans="1:14" ht="36" x14ac:dyDescent="0.25">
      <c r="A30" s="3"/>
      <c r="B30" s="44"/>
      <c r="C30" s="45" t="s">
        <v>53</v>
      </c>
      <c r="D30" s="46" t="s">
        <v>54</v>
      </c>
      <c r="E30" s="47">
        <v>1550000</v>
      </c>
      <c r="F30" s="47">
        <v>1550000</v>
      </c>
      <c r="G30" s="48"/>
      <c r="H30" s="48"/>
      <c r="I30" s="48"/>
      <c r="J30" s="48">
        <v>1129590</v>
      </c>
      <c r="K30" s="48">
        <v>402030</v>
      </c>
      <c r="L30" s="47">
        <f>J30+K30</f>
        <v>1531620</v>
      </c>
      <c r="M30" s="48">
        <f>F30-L30</f>
        <v>18380</v>
      </c>
      <c r="N30" s="49"/>
    </row>
    <row r="31" spans="1:14" ht="54" x14ac:dyDescent="0.25">
      <c r="A31" s="3"/>
      <c r="B31" s="44"/>
      <c r="C31" s="45" t="s">
        <v>55</v>
      </c>
      <c r="D31" s="46" t="s">
        <v>56</v>
      </c>
      <c r="E31" s="47">
        <v>65000</v>
      </c>
      <c r="F31" s="47">
        <v>65000</v>
      </c>
      <c r="G31" s="48"/>
      <c r="H31" s="48"/>
      <c r="I31" s="48"/>
      <c r="J31" s="48">
        <v>18733.5</v>
      </c>
      <c r="K31" s="48">
        <v>33841</v>
      </c>
      <c r="L31" s="47">
        <f t="shared" ref="L31:L32" si="6">J31+K31</f>
        <v>52574.5</v>
      </c>
      <c r="M31" s="48">
        <f t="shared" ref="M31:M32" si="7">F31-L31</f>
        <v>12425.5</v>
      </c>
      <c r="N31" s="49"/>
    </row>
    <row r="32" spans="1:14" ht="72" x14ac:dyDescent="0.25">
      <c r="A32" s="3"/>
      <c r="B32" s="44"/>
      <c r="C32" s="45" t="s">
        <v>57</v>
      </c>
      <c r="D32" s="46" t="s">
        <v>58</v>
      </c>
      <c r="E32" s="47">
        <v>35000</v>
      </c>
      <c r="F32" s="47">
        <v>35000</v>
      </c>
      <c r="G32" s="48"/>
      <c r="H32" s="50"/>
      <c r="I32" s="48"/>
      <c r="J32" s="48">
        <v>15200</v>
      </c>
      <c r="K32" s="48">
        <v>18834</v>
      </c>
      <c r="L32" s="47">
        <f t="shared" si="6"/>
        <v>34034</v>
      </c>
      <c r="M32" s="48">
        <f t="shared" si="7"/>
        <v>966</v>
      </c>
      <c r="N32" s="49"/>
    </row>
    <row r="33" spans="1:14" ht="21" x14ac:dyDescent="0.25">
      <c r="A33" s="3"/>
      <c r="B33" s="28" t="s">
        <v>59</v>
      </c>
      <c r="C33" s="29"/>
      <c r="D33" s="30" t="s">
        <v>60</v>
      </c>
      <c r="E33" s="51">
        <v>270000</v>
      </c>
      <c r="F33" s="52">
        <f>'[1]დაზუსტებული ბიუჯეტი-8,09,16'!M13</f>
        <v>270000</v>
      </c>
      <c r="G33" s="53"/>
      <c r="H33" s="54">
        <f>F33-G33</f>
        <v>270000</v>
      </c>
      <c r="I33" s="55"/>
      <c r="J33" s="55">
        <v>180000</v>
      </c>
      <c r="K33" s="52">
        <v>90000</v>
      </c>
      <c r="L33" s="56">
        <f>J33+K33</f>
        <v>270000</v>
      </c>
      <c r="M33" s="52">
        <f>F33-L33</f>
        <v>0</v>
      </c>
      <c r="N33" s="57"/>
    </row>
    <row r="34" spans="1:14" s="43" customFormat="1" ht="21" x14ac:dyDescent="0.25">
      <c r="B34" s="34" t="s">
        <v>61</v>
      </c>
      <c r="C34" s="35"/>
      <c r="D34" s="36" t="s">
        <v>62</v>
      </c>
      <c r="E34" s="37">
        <v>8000000</v>
      </c>
      <c r="F34" s="38">
        <f>'[1]დაზუსტებული ბიუჯეტი-8,09,16'!M14</f>
        <v>8000000</v>
      </c>
      <c r="G34" s="58"/>
      <c r="H34" s="39">
        <f>F34-G34</f>
        <v>8000000</v>
      </c>
      <c r="I34" s="59"/>
      <c r="J34" s="59">
        <v>8366241.7400000002</v>
      </c>
      <c r="K34" s="38">
        <v>1760000</v>
      </c>
      <c r="L34" s="41">
        <f>J34+K34</f>
        <v>10126241.74</v>
      </c>
      <c r="M34" s="38">
        <f>H34-L34</f>
        <v>-2126241.7400000002</v>
      </c>
      <c r="N34" s="42"/>
    </row>
    <row r="35" spans="1:14" s="43" customFormat="1" ht="21" x14ac:dyDescent="0.25">
      <c r="B35" s="34" t="s">
        <v>63</v>
      </c>
      <c r="C35" s="35"/>
      <c r="D35" s="36" t="s">
        <v>64</v>
      </c>
      <c r="E35" s="37">
        <f>E36+E37+E38+E39+E40+E41+E42+E43+E44+E45+E46+E47+E48</f>
        <v>14000000</v>
      </c>
      <c r="F35" s="38">
        <f>F36+F37+F38+F39+F40+F41+F48</f>
        <v>13830000</v>
      </c>
      <c r="G35" s="60"/>
      <c r="H35" s="39">
        <f>F35-G35</f>
        <v>13830000</v>
      </c>
      <c r="I35" s="61"/>
      <c r="J35" s="61">
        <f>J36+J38+I39+I41</f>
        <v>11016997.870000001</v>
      </c>
      <c r="K35" s="37">
        <f>K36+K38+K39+K41</f>
        <v>2926236</v>
      </c>
      <c r="L35" s="41">
        <f>J35+K35</f>
        <v>13943233.870000001</v>
      </c>
      <c r="M35" s="38"/>
      <c r="N35" s="42"/>
    </row>
    <row r="36" spans="1:14" ht="54" x14ac:dyDescent="0.25">
      <c r="A36" s="3"/>
      <c r="B36" s="44"/>
      <c r="C36" s="45" t="s">
        <v>65</v>
      </c>
      <c r="D36" s="46" t="s">
        <v>66</v>
      </c>
      <c r="E36" s="47">
        <v>2613400</v>
      </c>
      <c r="F36" s="47">
        <v>2613400</v>
      </c>
      <c r="G36" s="48"/>
      <c r="H36" s="62"/>
      <c r="I36" s="48"/>
      <c r="J36" s="48">
        <v>2236000.31</v>
      </c>
      <c r="K36" s="48">
        <v>440000</v>
      </c>
      <c r="L36" s="47">
        <f>J36+K36</f>
        <v>2676000.31</v>
      </c>
      <c r="M36" s="48">
        <f>F36-L36</f>
        <v>-62600.310000000056</v>
      </c>
      <c r="N36" s="49"/>
    </row>
    <row r="37" spans="1:14" ht="18" x14ac:dyDescent="0.25">
      <c r="A37" s="3"/>
      <c r="B37" s="44"/>
      <c r="C37" s="45" t="s">
        <v>67</v>
      </c>
      <c r="D37" s="46" t="s">
        <v>68</v>
      </c>
      <c r="E37" s="47">
        <v>1202200</v>
      </c>
      <c r="F37" s="47">
        <v>1202200</v>
      </c>
      <c r="G37" s="48"/>
      <c r="H37" s="48"/>
      <c r="I37" s="48"/>
      <c r="J37" s="63">
        <v>495534.13999999996</v>
      </c>
      <c r="K37" s="63">
        <v>317047</v>
      </c>
      <c r="L37" s="47"/>
      <c r="M37" s="48"/>
      <c r="N37" s="49"/>
    </row>
    <row r="38" spans="1:14" ht="18" x14ac:dyDescent="0.25">
      <c r="A38" s="3"/>
      <c r="B38" s="44"/>
      <c r="C38" s="45" t="s">
        <v>69</v>
      </c>
      <c r="D38" s="46" t="s">
        <v>70</v>
      </c>
      <c r="E38" s="47">
        <v>9110600</v>
      </c>
      <c r="F38" s="47">
        <v>9110600</v>
      </c>
      <c r="G38" s="48"/>
      <c r="H38" s="48"/>
      <c r="I38" s="48"/>
      <c r="J38" s="48">
        <v>7990852.0100000007</v>
      </c>
      <c r="K38" s="48">
        <v>1600000</v>
      </c>
      <c r="L38" s="47">
        <f>J38+K38</f>
        <v>9590852.0100000016</v>
      </c>
      <c r="M38" s="48">
        <f t="shared" ref="M38" si="8">F38-L38</f>
        <v>-480252.01000000164</v>
      </c>
      <c r="N38" s="49"/>
    </row>
    <row r="39" spans="1:14" ht="54" x14ac:dyDescent="0.25">
      <c r="A39" s="3"/>
      <c r="B39" s="44"/>
      <c r="C39" s="45" t="s">
        <v>71</v>
      </c>
      <c r="D39" s="46" t="s">
        <v>72</v>
      </c>
      <c r="E39" s="47">
        <v>40000</v>
      </c>
      <c r="F39" s="47">
        <v>40000</v>
      </c>
      <c r="G39" s="48"/>
      <c r="H39" s="48">
        <f>E37+E39+E40</f>
        <v>1280000</v>
      </c>
      <c r="I39" s="48">
        <f>J37+J40</f>
        <v>520734.13999999996</v>
      </c>
      <c r="J39" s="48"/>
      <c r="K39" s="48">
        <f>K37+K40</f>
        <v>329647</v>
      </c>
      <c r="L39" s="47">
        <f>I39+K39</f>
        <v>850381.1399999999</v>
      </c>
      <c r="M39" s="48">
        <f>H39-L39</f>
        <v>429618.8600000001</v>
      </c>
      <c r="N39" s="49"/>
    </row>
    <row r="40" spans="1:14" ht="18" x14ac:dyDescent="0.25">
      <c r="A40" s="3"/>
      <c r="B40" s="44"/>
      <c r="C40" s="45" t="s">
        <v>73</v>
      </c>
      <c r="D40" s="46" t="s">
        <v>74</v>
      </c>
      <c r="E40" s="47">
        <v>37800</v>
      </c>
      <c r="F40" s="47">
        <v>37800</v>
      </c>
      <c r="G40" s="48"/>
      <c r="H40" s="48"/>
      <c r="I40" s="48"/>
      <c r="J40" s="63">
        <v>25200</v>
      </c>
      <c r="K40" s="63">
        <v>12600</v>
      </c>
      <c r="L40" s="47"/>
      <c r="M40" s="48"/>
      <c r="N40" s="49"/>
    </row>
    <row r="41" spans="1:14" ht="36" x14ac:dyDescent="0.25">
      <c r="A41" s="3"/>
      <c r="B41" s="44"/>
      <c r="C41" s="45" t="s">
        <v>75</v>
      </c>
      <c r="D41" s="46" t="s">
        <v>76</v>
      </c>
      <c r="E41" s="47">
        <v>543000</v>
      </c>
      <c r="F41" s="47">
        <v>373000</v>
      </c>
      <c r="G41" s="48"/>
      <c r="H41" s="48">
        <f>E41+E48</f>
        <v>996000</v>
      </c>
      <c r="I41" s="48">
        <v>269411.40999999997</v>
      </c>
      <c r="J41" s="48"/>
      <c r="K41" s="48">
        <v>556589</v>
      </c>
      <c r="L41" s="47">
        <f>I41+K41</f>
        <v>826000.40999999992</v>
      </c>
      <c r="M41" s="48">
        <f>H41-L41</f>
        <v>169999.59000000008</v>
      </c>
      <c r="N41" s="49"/>
    </row>
    <row r="42" spans="1:14" ht="36" x14ac:dyDescent="0.25">
      <c r="A42" s="3"/>
      <c r="B42" s="44"/>
      <c r="C42" s="45" t="s">
        <v>77</v>
      </c>
      <c r="D42" s="64" t="s">
        <v>78</v>
      </c>
      <c r="E42" s="47"/>
      <c r="F42" s="47"/>
      <c r="G42" s="48"/>
      <c r="H42" s="48"/>
      <c r="I42" s="48"/>
      <c r="J42" s="48"/>
      <c r="K42" s="48"/>
      <c r="L42" s="48"/>
      <c r="M42" s="48"/>
      <c r="N42" s="49"/>
    </row>
    <row r="43" spans="1:14" ht="54" x14ac:dyDescent="0.25">
      <c r="A43" s="3"/>
      <c r="B43" s="44"/>
      <c r="C43" s="45" t="s">
        <v>79</v>
      </c>
      <c r="D43" s="64" t="s">
        <v>80</v>
      </c>
      <c r="E43" s="47"/>
      <c r="F43" s="47"/>
      <c r="G43" s="48"/>
      <c r="H43" s="48"/>
      <c r="I43" s="48"/>
      <c r="J43" s="48"/>
      <c r="K43" s="48"/>
      <c r="L43" s="48"/>
      <c r="M43" s="48"/>
      <c r="N43" s="49"/>
    </row>
    <row r="44" spans="1:14" ht="36" x14ac:dyDescent="0.25">
      <c r="A44" s="3"/>
      <c r="B44" s="44"/>
      <c r="C44" s="45" t="s">
        <v>81</v>
      </c>
      <c r="D44" s="64" t="s">
        <v>82</v>
      </c>
      <c r="E44" s="47"/>
      <c r="F44" s="47"/>
      <c r="G44" s="48"/>
      <c r="H44" s="48"/>
      <c r="I44" s="48"/>
      <c r="J44" s="48"/>
      <c r="K44" s="48"/>
      <c r="L44" s="48"/>
      <c r="M44" s="48"/>
      <c r="N44" s="49"/>
    </row>
    <row r="45" spans="1:14" ht="18" x14ac:dyDescent="0.25">
      <c r="A45" s="3"/>
      <c r="B45" s="44"/>
      <c r="C45" s="45" t="s">
        <v>83</v>
      </c>
      <c r="D45" s="64" t="s">
        <v>84</v>
      </c>
      <c r="E45" s="47"/>
      <c r="F45" s="47"/>
      <c r="G45" s="48"/>
      <c r="H45" s="48"/>
      <c r="I45" s="48"/>
      <c r="J45" s="48"/>
      <c r="K45" s="48"/>
      <c r="L45" s="48"/>
      <c r="M45" s="48"/>
      <c r="N45" s="49"/>
    </row>
    <row r="46" spans="1:14" ht="36" x14ac:dyDescent="0.25">
      <c r="A46" s="3"/>
      <c r="B46" s="44"/>
      <c r="C46" s="45" t="s">
        <v>85</v>
      </c>
      <c r="D46" s="64" t="s">
        <v>86</v>
      </c>
      <c r="E46" s="47"/>
      <c r="F46" s="47"/>
      <c r="G46" s="48"/>
      <c r="H46" s="48"/>
      <c r="I46" s="48"/>
      <c r="J46" s="48"/>
      <c r="K46" s="48"/>
      <c r="L46" s="48"/>
      <c r="M46" s="48"/>
      <c r="N46" s="49"/>
    </row>
    <row r="47" spans="1:14" ht="54" x14ac:dyDescent="0.25">
      <c r="A47" s="3"/>
      <c r="B47" s="44"/>
      <c r="C47" s="45" t="s">
        <v>87</v>
      </c>
      <c r="D47" s="46" t="s">
        <v>88</v>
      </c>
      <c r="E47" s="47"/>
      <c r="F47" s="47"/>
      <c r="G47" s="48"/>
      <c r="H47" s="48"/>
      <c r="I47" s="48"/>
      <c r="J47" s="48"/>
      <c r="K47" s="48"/>
      <c r="L47" s="48"/>
      <c r="M47" s="48"/>
      <c r="N47" s="49"/>
    </row>
    <row r="48" spans="1:14" ht="90" x14ac:dyDescent="0.25">
      <c r="A48" s="3"/>
      <c r="B48" s="44"/>
      <c r="C48" s="45" t="s">
        <v>89</v>
      </c>
      <c r="D48" s="46" t="s">
        <v>90</v>
      </c>
      <c r="E48" s="47">
        <v>453000</v>
      </c>
      <c r="F48" s="47">
        <v>453000</v>
      </c>
      <c r="G48" s="48"/>
      <c r="H48" s="48"/>
      <c r="I48" s="48"/>
      <c r="J48" s="48"/>
      <c r="K48" s="48"/>
      <c r="L48" s="48"/>
      <c r="M48" s="48"/>
      <c r="N48" s="49"/>
    </row>
    <row r="49" spans="1:14" s="43" customFormat="1" ht="21" x14ac:dyDescent="0.25">
      <c r="B49" s="34" t="s">
        <v>91</v>
      </c>
      <c r="C49" s="35"/>
      <c r="D49" s="36" t="s">
        <v>92</v>
      </c>
      <c r="E49" s="37">
        <f>E50+E51+E52+E53+E54+E55+E56+E57+E58</f>
        <v>8424000</v>
      </c>
      <c r="F49" s="38">
        <f>F50+F51+F52+F53</f>
        <v>7624000</v>
      </c>
      <c r="G49" s="39">
        <v>73649.399999999994</v>
      </c>
      <c r="H49" s="40">
        <f>F49-G49</f>
        <v>7550350.5999999996</v>
      </c>
      <c r="I49" s="37"/>
      <c r="J49" s="37">
        <f>I50+J51+J52</f>
        <v>4203683.63</v>
      </c>
      <c r="K49" s="37">
        <f>K50+K51+K52+K53+K55+K56+K57+K58</f>
        <v>2308040.9699999997</v>
      </c>
      <c r="L49" s="41">
        <f>J49+K49</f>
        <v>6511724.5999999996</v>
      </c>
      <c r="M49" s="38"/>
      <c r="N49" s="42"/>
    </row>
    <row r="50" spans="1:14" ht="54" x14ac:dyDescent="0.25">
      <c r="A50" s="3"/>
      <c r="B50" s="44"/>
      <c r="C50" s="45" t="s">
        <v>93</v>
      </c>
      <c r="D50" s="46" t="s">
        <v>94</v>
      </c>
      <c r="E50" s="47">
        <v>900000</v>
      </c>
      <c r="F50" s="47">
        <v>900000</v>
      </c>
      <c r="G50" s="48">
        <v>73649.399999999994</v>
      </c>
      <c r="H50" s="48"/>
      <c r="I50" s="48"/>
      <c r="J50" s="63">
        <v>482435.92999999993</v>
      </c>
      <c r="K50" s="63">
        <v>278040.96999999997</v>
      </c>
      <c r="L50" s="48">
        <f>J50+K50</f>
        <v>760476.89999999991</v>
      </c>
      <c r="M50" s="48">
        <f>F50-L50</f>
        <v>139523.10000000009</v>
      </c>
      <c r="N50" s="49"/>
    </row>
    <row r="51" spans="1:14" ht="36" x14ac:dyDescent="0.25">
      <c r="A51" s="3"/>
      <c r="B51" s="44"/>
      <c r="C51" s="45" t="s">
        <v>95</v>
      </c>
      <c r="D51" s="46" t="s">
        <v>96</v>
      </c>
      <c r="E51" s="47">
        <v>2625000</v>
      </c>
      <c r="F51" s="47">
        <v>2625000</v>
      </c>
      <c r="G51" s="48"/>
      <c r="H51" s="48"/>
      <c r="I51" s="48"/>
      <c r="J51" s="48">
        <v>2397373.35</v>
      </c>
      <c r="K51" s="48">
        <v>480000</v>
      </c>
      <c r="L51" s="48">
        <f>J51+K51</f>
        <v>2877373.35</v>
      </c>
      <c r="M51" s="48">
        <f>F51-L51</f>
        <v>-252373.35000000009</v>
      </c>
      <c r="N51" s="49"/>
    </row>
    <row r="52" spans="1:14" ht="36" x14ac:dyDescent="0.25">
      <c r="A52" s="3"/>
      <c r="B52" s="44"/>
      <c r="C52" s="45" t="s">
        <v>97</v>
      </c>
      <c r="D52" s="46" t="s">
        <v>98</v>
      </c>
      <c r="E52" s="47">
        <v>2269000</v>
      </c>
      <c r="F52" s="47">
        <v>2269000</v>
      </c>
      <c r="G52" s="48"/>
      <c r="H52" s="48"/>
      <c r="I52" s="48"/>
      <c r="J52" s="48">
        <v>1806310.28</v>
      </c>
      <c r="K52" s="48">
        <v>380000</v>
      </c>
      <c r="L52" s="48">
        <f>J52+K52</f>
        <v>2186310.2800000003</v>
      </c>
      <c r="M52" s="48">
        <f>F52-L52</f>
        <v>82689.719999999739</v>
      </c>
      <c r="N52" s="49"/>
    </row>
    <row r="53" spans="1:14" ht="36" x14ac:dyDescent="0.25">
      <c r="A53" s="3"/>
      <c r="B53" s="44"/>
      <c r="C53" s="45" t="s">
        <v>99</v>
      </c>
      <c r="D53" s="46" t="s">
        <v>100</v>
      </c>
      <c r="E53" s="47">
        <v>2630000</v>
      </c>
      <c r="F53" s="47">
        <v>1830000</v>
      </c>
      <c r="G53" s="48"/>
      <c r="H53" s="48"/>
      <c r="I53" s="48"/>
      <c r="J53" s="48"/>
      <c r="K53" s="48">
        <v>1170000</v>
      </c>
      <c r="L53" s="48">
        <f>K53</f>
        <v>1170000</v>
      </c>
      <c r="M53" s="48">
        <f>F53-L53</f>
        <v>660000</v>
      </c>
      <c r="N53" s="49"/>
    </row>
    <row r="54" spans="1:14" ht="36" x14ac:dyDescent="0.25">
      <c r="A54" s="3"/>
      <c r="B54" s="44"/>
      <c r="C54" s="45" t="s">
        <v>101</v>
      </c>
      <c r="D54" s="64" t="s">
        <v>102</v>
      </c>
      <c r="E54" s="47"/>
      <c r="F54" s="47"/>
      <c r="G54" s="48"/>
      <c r="H54" s="48"/>
      <c r="I54" s="48"/>
      <c r="J54" s="48"/>
      <c r="K54" s="48"/>
      <c r="L54" s="48"/>
      <c r="M54" s="48"/>
      <c r="N54" s="49"/>
    </row>
    <row r="55" spans="1:14" ht="18" x14ac:dyDescent="0.25">
      <c r="A55" s="3"/>
      <c r="B55" s="44"/>
      <c r="C55" s="45" t="s">
        <v>103</v>
      </c>
      <c r="D55" s="64" t="s">
        <v>104</v>
      </c>
      <c r="E55" s="47"/>
      <c r="F55" s="47"/>
      <c r="G55" s="48"/>
      <c r="H55" s="48"/>
      <c r="I55" s="48"/>
      <c r="J55" s="48"/>
      <c r="K55" s="48"/>
      <c r="L55" s="48"/>
      <c r="M55" s="48"/>
      <c r="N55" s="49"/>
    </row>
    <row r="56" spans="1:14" ht="36" x14ac:dyDescent="0.25">
      <c r="A56" s="3"/>
      <c r="B56" s="44"/>
      <c r="C56" s="45" t="s">
        <v>105</v>
      </c>
      <c r="D56" s="64" t="s">
        <v>106</v>
      </c>
      <c r="E56" s="47"/>
      <c r="F56" s="47"/>
      <c r="G56" s="48"/>
      <c r="H56" s="48"/>
      <c r="I56" s="48"/>
      <c r="J56" s="48"/>
      <c r="K56" s="48"/>
      <c r="L56" s="48"/>
      <c r="M56" s="48"/>
      <c r="N56" s="49"/>
    </row>
    <row r="57" spans="1:14" ht="36" x14ac:dyDescent="0.25">
      <c r="A57" s="3"/>
      <c r="B57" s="44"/>
      <c r="C57" s="45" t="s">
        <v>107</v>
      </c>
      <c r="D57" s="64" t="s">
        <v>108</v>
      </c>
      <c r="E57" s="47"/>
      <c r="F57" s="47"/>
      <c r="G57" s="48"/>
      <c r="H57" s="48"/>
      <c r="I57" s="48"/>
      <c r="J57" s="48"/>
      <c r="K57" s="48"/>
      <c r="L57" s="48"/>
      <c r="M57" s="48"/>
      <c r="N57" s="49"/>
    </row>
    <row r="58" spans="1:14" ht="72" x14ac:dyDescent="0.25">
      <c r="A58" s="3"/>
      <c r="B58" s="44"/>
      <c r="C58" s="45" t="s">
        <v>109</v>
      </c>
      <c r="D58" s="64" t="s">
        <v>110</v>
      </c>
      <c r="E58" s="47"/>
      <c r="F58" s="47"/>
      <c r="G58" s="48"/>
      <c r="H58" s="48"/>
      <c r="I58" s="48"/>
      <c r="J58" s="48"/>
      <c r="K58" s="48"/>
      <c r="L58" s="48"/>
      <c r="M58" s="48"/>
      <c r="N58" s="49"/>
    </row>
    <row r="59" spans="1:14" s="43" customFormat="1" ht="21" x14ac:dyDescent="0.25">
      <c r="B59" s="34" t="s">
        <v>111</v>
      </c>
      <c r="C59" s="35"/>
      <c r="D59" s="36" t="s">
        <v>112</v>
      </c>
      <c r="E59" s="37">
        <f>E60+E61+E62+E63+E64+E65+E66</f>
        <v>7000000</v>
      </c>
      <c r="F59" s="38">
        <f>F60+F61+F62+F63+F64+F65+F66</f>
        <v>7076000</v>
      </c>
      <c r="G59" s="39">
        <f>G62+G63</f>
        <v>84612.4</v>
      </c>
      <c r="H59" s="40">
        <f>F59-G59</f>
        <v>6991387.5999999996</v>
      </c>
      <c r="I59" s="37"/>
      <c r="J59" s="37">
        <f>J60+J61+J62+I63+J64+I67+I68+I69</f>
        <v>5070412.8600000003</v>
      </c>
      <c r="K59" s="37">
        <f>K60+K61+K62+K64+K66+K68</f>
        <v>1011087.47</v>
      </c>
      <c r="L59" s="41">
        <f>J59+K59</f>
        <v>6081500.3300000001</v>
      </c>
      <c r="M59" s="38"/>
      <c r="N59" s="42"/>
    </row>
    <row r="60" spans="1:14" ht="18" x14ac:dyDescent="0.25">
      <c r="A60" s="3"/>
      <c r="B60" s="44"/>
      <c r="C60" s="45" t="s">
        <v>113</v>
      </c>
      <c r="D60" s="46" t="s">
        <v>114</v>
      </c>
      <c r="E60" s="47">
        <v>2700000</v>
      </c>
      <c r="F60" s="47">
        <v>2700000</v>
      </c>
      <c r="G60" s="48"/>
      <c r="H60" s="48"/>
      <c r="I60" s="48"/>
      <c r="J60" s="48">
        <v>2037946</v>
      </c>
      <c r="K60" s="48">
        <v>440000</v>
      </c>
      <c r="L60" s="48">
        <f>J60+K60</f>
        <v>2477946</v>
      </c>
      <c r="M60" s="48">
        <f>F60-L60</f>
        <v>222054</v>
      </c>
      <c r="N60" s="49"/>
    </row>
    <row r="61" spans="1:14" ht="18" x14ac:dyDescent="0.25">
      <c r="A61" s="3"/>
      <c r="B61" s="44"/>
      <c r="C61" s="45" t="s">
        <v>115</v>
      </c>
      <c r="D61" s="46" t="s">
        <v>116</v>
      </c>
      <c r="E61" s="47">
        <v>2474700</v>
      </c>
      <c r="F61" s="47">
        <v>2474700</v>
      </c>
      <c r="G61" s="48"/>
      <c r="H61" s="48"/>
      <c r="I61" s="48"/>
      <c r="J61" s="48">
        <v>1681038.7399999998</v>
      </c>
      <c r="K61" s="48">
        <v>360000</v>
      </c>
      <c r="L61" s="48">
        <f>J61+K61</f>
        <v>2041038.7399999998</v>
      </c>
      <c r="M61" s="48">
        <f>F61-L61</f>
        <v>433661.26000000024</v>
      </c>
      <c r="N61" s="49"/>
    </row>
    <row r="62" spans="1:14" ht="18" x14ac:dyDescent="0.25">
      <c r="A62" s="3"/>
      <c r="B62" s="44"/>
      <c r="C62" s="45" t="s">
        <v>117</v>
      </c>
      <c r="D62" s="46" t="s">
        <v>118</v>
      </c>
      <c r="E62" s="47">
        <v>413300</v>
      </c>
      <c r="F62" s="47">
        <v>413300</v>
      </c>
      <c r="G62" s="48">
        <v>1059.4000000000001</v>
      </c>
      <c r="H62" s="48"/>
      <c r="I62" s="48"/>
      <c r="J62" s="48">
        <v>343111.08</v>
      </c>
      <c r="K62" s="48">
        <v>63819.47</v>
      </c>
      <c r="L62" s="48">
        <f>J62+K62</f>
        <v>406930.55000000005</v>
      </c>
      <c r="M62" s="48">
        <f>F62-L62</f>
        <v>6369.4499999999534</v>
      </c>
      <c r="N62" s="49"/>
    </row>
    <row r="63" spans="1:14" ht="54" x14ac:dyDescent="0.25">
      <c r="A63" s="3"/>
      <c r="B63" s="44"/>
      <c r="C63" s="45" t="s">
        <v>119</v>
      </c>
      <c r="D63" s="46" t="s">
        <v>120</v>
      </c>
      <c r="E63" s="47">
        <v>491500</v>
      </c>
      <c r="F63" s="47">
        <v>367500</v>
      </c>
      <c r="G63" s="48">
        <v>83553</v>
      </c>
      <c r="H63" s="48"/>
      <c r="I63" s="48">
        <f>J63+J65</f>
        <v>203139</v>
      </c>
      <c r="J63" s="63">
        <v>139205</v>
      </c>
      <c r="K63" s="63">
        <v>129281</v>
      </c>
      <c r="L63" s="48">
        <f>I63+K67</f>
        <v>362973</v>
      </c>
      <c r="M63" s="48"/>
      <c r="N63" s="49"/>
    </row>
    <row r="64" spans="1:14" ht="54" x14ac:dyDescent="0.25">
      <c r="A64" s="3"/>
      <c r="B64" s="44"/>
      <c r="C64" s="45" t="s">
        <v>121</v>
      </c>
      <c r="D64" s="46" t="s">
        <v>122</v>
      </c>
      <c r="E64" s="47">
        <v>800000</v>
      </c>
      <c r="F64" s="47">
        <v>800000</v>
      </c>
      <c r="G64" s="48"/>
      <c r="H64" s="48"/>
      <c r="I64" s="48"/>
      <c r="J64" s="48">
        <v>614790.40000000002</v>
      </c>
      <c r="K64" s="48">
        <v>130000</v>
      </c>
      <c r="L64" s="48">
        <f>J64+K64</f>
        <v>744790.4</v>
      </c>
      <c r="M64" s="48">
        <f>F64-L64</f>
        <v>55209.599999999977</v>
      </c>
      <c r="N64" s="49"/>
    </row>
    <row r="65" spans="1:14" ht="18" x14ac:dyDescent="0.25">
      <c r="A65" s="3"/>
      <c r="B65" s="44"/>
      <c r="C65" s="45" t="s">
        <v>123</v>
      </c>
      <c r="D65" s="46" t="s">
        <v>124</v>
      </c>
      <c r="E65" s="47">
        <v>50500</v>
      </c>
      <c r="F65" s="47">
        <v>94500</v>
      </c>
      <c r="G65" s="48"/>
      <c r="H65" s="48"/>
      <c r="I65" s="48"/>
      <c r="J65" s="63">
        <v>63934</v>
      </c>
      <c r="K65" s="63">
        <v>30553</v>
      </c>
      <c r="L65" s="48"/>
      <c r="M65" s="48"/>
      <c r="N65" s="49"/>
    </row>
    <row r="66" spans="1:14" ht="18" x14ac:dyDescent="0.25">
      <c r="A66" s="3"/>
      <c r="B66" s="44"/>
      <c r="C66" s="45" t="s">
        <v>125</v>
      </c>
      <c r="D66" s="46" t="s">
        <v>126</v>
      </c>
      <c r="E66" s="47">
        <v>70000</v>
      </c>
      <c r="F66" s="47">
        <f>F67+F68+F69</f>
        <v>226000</v>
      </c>
      <c r="G66" s="48"/>
      <c r="H66" s="48"/>
      <c r="I66" s="48">
        <f>I67+I69</f>
        <v>163387.63999999998</v>
      </c>
      <c r="J66" s="48"/>
      <c r="K66" s="48">
        <v>2268</v>
      </c>
      <c r="L66" s="48">
        <f>I66+K66</f>
        <v>165655.63999999998</v>
      </c>
      <c r="M66" s="48">
        <f>F67+F69-L66</f>
        <v>18344.360000000015</v>
      </c>
      <c r="N66" s="49"/>
    </row>
    <row r="67" spans="1:14" ht="18" x14ac:dyDescent="0.25">
      <c r="A67" s="3"/>
      <c r="B67" s="44"/>
      <c r="C67" s="45"/>
      <c r="D67" s="46" t="s">
        <v>127</v>
      </c>
      <c r="E67" s="47">
        <v>34000</v>
      </c>
      <c r="F67" s="47">
        <v>34000</v>
      </c>
      <c r="G67" s="48"/>
      <c r="H67" s="48"/>
      <c r="I67" s="48">
        <v>31733.8</v>
      </c>
      <c r="J67" s="48"/>
      <c r="K67" s="48">
        <f>K63+K65</f>
        <v>159834</v>
      </c>
      <c r="L67" s="48"/>
      <c r="M67" s="48"/>
      <c r="N67" s="49"/>
    </row>
    <row r="68" spans="1:14" ht="72" x14ac:dyDescent="0.25">
      <c r="A68" s="3"/>
      <c r="B68" s="44"/>
      <c r="C68" s="45"/>
      <c r="D68" s="46" t="s">
        <v>128</v>
      </c>
      <c r="E68" s="47">
        <v>36000</v>
      </c>
      <c r="F68" s="47">
        <v>42000</v>
      </c>
      <c r="G68" s="48"/>
      <c r="H68" s="48"/>
      <c r="I68" s="48">
        <v>27000</v>
      </c>
      <c r="J68" s="48"/>
      <c r="K68" s="48">
        <f>F68-I68</f>
        <v>15000</v>
      </c>
      <c r="L68" s="48">
        <f>I68+K68</f>
        <v>42000</v>
      </c>
      <c r="M68" s="48">
        <f>F68-L68</f>
        <v>0</v>
      </c>
      <c r="N68" s="49"/>
    </row>
    <row r="69" spans="1:14" ht="18" x14ac:dyDescent="0.25">
      <c r="A69" s="3"/>
      <c r="B69" s="44"/>
      <c r="C69" s="45"/>
      <c r="D69" s="46" t="s">
        <v>129</v>
      </c>
      <c r="E69" s="47"/>
      <c r="F69" s="47">
        <v>150000</v>
      </c>
      <c r="G69" s="48"/>
      <c r="H69" s="48"/>
      <c r="I69" s="48">
        <v>131653.84</v>
      </c>
      <c r="J69" s="48"/>
      <c r="K69" s="48"/>
      <c r="L69" s="48"/>
      <c r="M69" s="48"/>
      <c r="N69" s="49"/>
    </row>
    <row r="70" spans="1:14" s="43" customFormat="1" ht="21" x14ac:dyDescent="0.25">
      <c r="B70" s="34" t="s">
        <v>130</v>
      </c>
      <c r="C70" s="35"/>
      <c r="D70" s="36" t="s">
        <v>131</v>
      </c>
      <c r="E70" s="37">
        <f>E71+E72+E73+E74+E75+E76</f>
        <v>5000000</v>
      </c>
      <c r="F70" s="38">
        <f>F71+F72+F73+F74+F75+F76</f>
        <v>5000000</v>
      </c>
      <c r="G70" s="39">
        <v>53745</v>
      </c>
      <c r="H70" s="40">
        <f>F70-G70</f>
        <v>4946255</v>
      </c>
      <c r="I70" s="37"/>
      <c r="J70" s="37">
        <f>J71+J72+I73+I74+J75+J76</f>
        <v>4046173.8099999996</v>
      </c>
      <c r="K70" s="37">
        <f>K71+K72+K73+K74+K75+K76</f>
        <v>747458</v>
      </c>
      <c r="L70" s="41">
        <f>J70+K70</f>
        <v>4793631.8099999996</v>
      </c>
      <c r="M70" s="38"/>
      <c r="N70" s="42"/>
    </row>
    <row r="71" spans="1:14" ht="72" x14ac:dyDescent="0.25">
      <c r="A71" s="3"/>
      <c r="B71" s="44"/>
      <c r="C71" s="45" t="s">
        <v>132</v>
      </c>
      <c r="D71" s="46" t="s">
        <v>133</v>
      </c>
      <c r="E71" s="47">
        <v>890000</v>
      </c>
      <c r="F71" s="47">
        <v>890000</v>
      </c>
      <c r="G71" s="48"/>
      <c r="H71" s="48"/>
      <c r="I71" s="48"/>
      <c r="J71" s="48">
        <v>652668.85999999987</v>
      </c>
      <c r="K71" s="48">
        <v>148333.32</v>
      </c>
      <c r="L71" s="48">
        <f>J71+K71</f>
        <v>801002.17999999993</v>
      </c>
      <c r="M71" s="48">
        <f>F71-L71</f>
        <v>88997.820000000065</v>
      </c>
      <c r="N71" s="49"/>
    </row>
    <row r="72" spans="1:14" ht="54" x14ac:dyDescent="0.25">
      <c r="A72" s="3"/>
      <c r="B72" s="44"/>
      <c r="C72" s="45" t="s">
        <v>134</v>
      </c>
      <c r="D72" s="46" t="s">
        <v>135</v>
      </c>
      <c r="E72" s="47">
        <v>2772800</v>
      </c>
      <c r="F72" s="47">
        <v>2772800</v>
      </c>
      <c r="G72" s="48"/>
      <c r="H72" s="48"/>
      <c r="I72" s="48"/>
      <c r="J72" s="48">
        <v>2304054.25</v>
      </c>
      <c r="K72" s="48">
        <v>461974.04</v>
      </c>
      <c r="L72" s="48">
        <f>J72+K72</f>
        <v>2766028.29</v>
      </c>
      <c r="M72" s="48">
        <f t="shared" ref="M72:M76" si="9">F72-L72</f>
        <v>6771.7099999999627</v>
      </c>
      <c r="N72" s="49"/>
    </row>
    <row r="73" spans="1:14" ht="18" x14ac:dyDescent="0.25">
      <c r="A73" s="3"/>
      <c r="B73" s="44"/>
      <c r="C73" s="45" t="s">
        <v>136</v>
      </c>
      <c r="D73" s="46" t="s">
        <v>137</v>
      </c>
      <c r="E73" s="47">
        <v>881200</v>
      </c>
      <c r="F73" s="47">
        <v>881200</v>
      </c>
      <c r="G73" s="48">
        <v>53745</v>
      </c>
      <c r="H73" s="48"/>
      <c r="I73" s="48">
        <v>741263.41999999993</v>
      </c>
      <c r="J73" s="48"/>
      <c r="K73" s="48">
        <v>58150.64</v>
      </c>
      <c r="L73" s="48">
        <f>I73+K73</f>
        <v>799414.05999999994</v>
      </c>
      <c r="M73" s="48">
        <f t="shared" si="9"/>
        <v>81785.940000000061</v>
      </c>
      <c r="N73" s="49"/>
    </row>
    <row r="74" spans="1:14" ht="36" x14ac:dyDescent="0.25">
      <c r="A74" s="3"/>
      <c r="B74" s="44"/>
      <c r="C74" s="45" t="s">
        <v>138</v>
      </c>
      <c r="D74" s="46" t="s">
        <v>139</v>
      </c>
      <c r="E74" s="47">
        <v>36000</v>
      </c>
      <c r="F74" s="47">
        <v>36000</v>
      </c>
      <c r="G74" s="48"/>
      <c r="H74" s="48"/>
      <c r="I74" s="48">
        <v>27000</v>
      </c>
      <c r="J74" s="48"/>
      <c r="K74" s="48">
        <f>E74-I74</f>
        <v>9000</v>
      </c>
      <c r="L74" s="48">
        <f>I74+K74</f>
        <v>36000</v>
      </c>
      <c r="M74" s="48">
        <f t="shared" si="9"/>
        <v>0</v>
      </c>
      <c r="N74" s="49"/>
    </row>
    <row r="75" spans="1:14" ht="18" x14ac:dyDescent="0.25">
      <c r="A75" s="3"/>
      <c r="B75" s="44"/>
      <c r="C75" s="45" t="s">
        <v>140</v>
      </c>
      <c r="D75" s="46" t="s">
        <v>141</v>
      </c>
      <c r="E75" s="47">
        <v>120000</v>
      </c>
      <c r="F75" s="47">
        <v>120000</v>
      </c>
      <c r="G75" s="48"/>
      <c r="H75" s="48"/>
      <c r="I75" s="48"/>
      <c r="J75" s="48">
        <v>110000</v>
      </c>
      <c r="K75" s="48">
        <v>20000</v>
      </c>
      <c r="L75" s="48">
        <f>J75+K75</f>
        <v>130000</v>
      </c>
      <c r="M75" s="48">
        <f t="shared" si="9"/>
        <v>-10000</v>
      </c>
      <c r="N75" s="49"/>
    </row>
    <row r="76" spans="1:14" ht="36" x14ac:dyDescent="0.25">
      <c r="A76" s="3"/>
      <c r="B76" s="44"/>
      <c r="C76" s="45" t="s">
        <v>142</v>
      </c>
      <c r="D76" s="46" t="s">
        <v>143</v>
      </c>
      <c r="E76" s="47">
        <v>300000</v>
      </c>
      <c r="F76" s="47">
        <v>300000</v>
      </c>
      <c r="G76" s="48"/>
      <c r="H76" s="48"/>
      <c r="I76" s="48"/>
      <c r="J76" s="48">
        <v>211187.28</v>
      </c>
      <c r="K76" s="48">
        <v>50000</v>
      </c>
      <c r="L76" s="48">
        <f>J76+K76</f>
        <v>261187.28</v>
      </c>
      <c r="M76" s="48">
        <f t="shared" si="9"/>
        <v>38812.720000000001</v>
      </c>
      <c r="N76" s="49"/>
    </row>
    <row r="77" spans="1:14" s="43" customFormat="1" ht="21" x14ac:dyDescent="0.25">
      <c r="B77" s="34" t="s">
        <v>144</v>
      </c>
      <c r="C77" s="35"/>
      <c r="D77" s="36" t="s">
        <v>145</v>
      </c>
      <c r="E77" s="37">
        <f>E78+E79+E80+E81+E82</f>
        <v>400000</v>
      </c>
      <c r="F77" s="38">
        <f>F78+F79+F80+F81+F82</f>
        <v>400000</v>
      </c>
      <c r="G77" s="39">
        <v>34950</v>
      </c>
      <c r="H77" s="40">
        <f>F77-G77</f>
        <v>365050</v>
      </c>
      <c r="I77" s="37"/>
      <c r="J77" s="37">
        <v>19374</v>
      </c>
      <c r="K77" s="37">
        <f>K78+K79+K80+K81+K82</f>
        <v>290146</v>
      </c>
      <c r="L77" s="41">
        <f>L78+L79+L80+L81+L82</f>
        <v>309520</v>
      </c>
      <c r="M77" s="38"/>
      <c r="N77" s="42"/>
    </row>
    <row r="78" spans="1:14" ht="18" x14ac:dyDescent="0.25">
      <c r="A78" s="3"/>
      <c r="B78" s="44"/>
      <c r="C78" s="45" t="s">
        <v>146</v>
      </c>
      <c r="D78" s="46" t="s">
        <v>147</v>
      </c>
      <c r="E78" s="47">
        <v>100000</v>
      </c>
      <c r="F78" s="47">
        <v>100000</v>
      </c>
      <c r="G78" s="48"/>
      <c r="H78" s="48"/>
      <c r="I78" s="48"/>
      <c r="J78" s="48">
        <v>19000</v>
      </c>
      <c r="K78" s="48">
        <v>80500</v>
      </c>
      <c r="L78" s="48">
        <f>J78+K78</f>
        <v>99500</v>
      </c>
      <c r="M78" s="48">
        <f>F78-L78</f>
        <v>500</v>
      </c>
      <c r="N78" s="49"/>
    </row>
    <row r="79" spans="1:14" ht="36" x14ac:dyDescent="0.25">
      <c r="A79" s="3"/>
      <c r="B79" s="44"/>
      <c r="C79" s="45" t="s">
        <v>148</v>
      </c>
      <c r="D79" s="46" t="s">
        <v>149</v>
      </c>
      <c r="E79" s="47">
        <v>65000</v>
      </c>
      <c r="F79" s="47">
        <v>65000</v>
      </c>
      <c r="G79" s="48"/>
      <c r="H79" s="48"/>
      <c r="I79" s="48"/>
      <c r="J79" s="48">
        <v>0</v>
      </c>
      <c r="K79" s="48">
        <v>65000</v>
      </c>
      <c r="L79" s="48">
        <f t="shared" ref="L79:L82" si="10">J79+K79</f>
        <v>65000</v>
      </c>
      <c r="M79" s="48">
        <f t="shared" ref="M79:M82" si="11">F79-L79</f>
        <v>0</v>
      </c>
      <c r="N79" s="49"/>
    </row>
    <row r="80" spans="1:14" ht="18" x14ac:dyDescent="0.25">
      <c r="A80" s="3"/>
      <c r="B80" s="44"/>
      <c r="C80" s="45" t="s">
        <v>150</v>
      </c>
      <c r="D80" s="46" t="s">
        <v>151</v>
      </c>
      <c r="E80" s="47">
        <v>60000</v>
      </c>
      <c r="F80" s="47">
        <v>60000</v>
      </c>
      <c r="G80" s="48"/>
      <c r="H80" s="48"/>
      <c r="I80" s="48"/>
      <c r="J80" s="48">
        <v>374</v>
      </c>
      <c r="K80" s="48">
        <v>47400</v>
      </c>
      <c r="L80" s="48">
        <f t="shared" si="10"/>
        <v>47774</v>
      </c>
      <c r="M80" s="48">
        <f t="shared" si="11"/>
        <v>12226</v>
      </c>
      <c r="N80" s="49"/>
    </row>
    <row r="81" spans="1:14" ht="18" x14ac:dyDescent="0.25">
      <c r="A81" s="3"/>
      <c r="B81" s="44"/>
      <c r="C81" s="45" t="s">
        <v>152</v>
      </c>
      <c r="D81" s="46" t="s">
        <v>153</v>
      </c>
      <c r="E81" s="47">
        <v>100000</v>
      </c>
      <c r="F81" s="47">
        <v>100000</v>
      </c>
      <c r="G81" s="48"/>
      <c r="H81" s="48"/>
      <c r="I81" s="48"/>
      <c r="J81" s="48">
        <v>0</v>
      </c>
      <c r="K81" s="48">
        <v>77776</v>
      </c>
      <c r="L81" s="48">
        <f t="shared" si="10"/>
        <v>77776</v>
      </c>
      <c r="M81" s="48">
        <f t="shared" si="11"/>
        <v>22224</v>
      </c>
      <c r="N81" s="49"/>
    </row>
    <row r="82" spans="1:14" ht="18" x14ac:dyDescent="0.25">
      <c r="A82" s="3"/>
      <c r="B82" s="44"/>
      <c r="C82" s="45" t="s">
        <v>154</v>
      </c>
      <c r="D82" s="46" t="s">
        <v>155</v>
      </c>
      <c r="E82" s="47">
        <v>75000</v>
      </c>
      <c r="F82" s="47">
        <v>75000</v>
      </c>
      <c r="G82" s="48"/>
      <c r="H82" s="48"/>
      <c r="I82" s="48"/>
      <c r="J82" s="48">
        <v>0</v>
      </c>
      <c r="K82" s="48">
        <v>19470</v>
      </c>
      <c r="L82" s="48">
        <f t="shared" si="10"/>
        <v>19470</v>
      </c>
      <c r="M82" s="48">
        <f t="shared" si="11"/>
        <v>55530</v>
      </c>
      <c r="N82" s="49"/>
    </row>
    <row r="83" spans="1:14" s="43" customFormat="1" ht="21" x14ac:dyDescent="0.25">
      <c r="B83" s="34" t="s">
        <v>156</v>
      </c>
      <c r="C83" s="35"/>
      <c r="D83" s="36" t="s">
        <v>157</v>
      </c>
      <c r="E83" s="37">
        <f>E84+E85+E86+E87</f>
        <v>21300000</v>
      </c>
      <c r="F83" s="38">
        <f>F84+F85+F86+F87</f>
        <v>16300000</v>
      </c>
      <c r="G83" s="39">
        <v>465544.10000000009</v>
      </c>
      <c r="H83" s="40">
        <f>F83-G83</f>
        <v>15834455.9</v>
      </c>
      <c r="I83" s="37"/>
      <c r="J83" s="37">
        <f>I84+J85+I86+I87</f>
        <v>4856490.7200000007</v>
      </c>
      <c r="K83" s="37">
        <f>K84+K85+K86+K87</f>
        <v>3160168.77</v>
      </c>
      <c r="L83" s="41">
        <f>J83+K83</f>
        <v>8016659.4900000002</v>
      </c>
      <c r="M83" s="38"/>
      <c r="N83" s="42"/>
    </row>
    <row r="84" spans="1:14" ht="18" x14ac:dyDescent="0.25">
      <c r="A84" s="3"/>
      <c r="B84" s="44"/>
      <c r="C84" s="44" t="s">
        <v>158</v>
      </c>
      <c r="D84" s="46" t="s">
        <v>159</v>
      </c>
      <c r="E84" s="47">
        <v>680000</v>
      </c>
      <c r="F84" s="65">
        <f>E84</f>
        <v>680000</v>
      </c>
      <c r="G84" s="44"/>
      <c r="H84" s="44"/>
      <c r="I84" s="48">
        <v>260756</v>
      </c>
      <c r="J84" s="48"/>
      <c r="K84" s="48">
        <v>293545</v>
      </c>
      <c r="L84" s="48">
        <f>I84+K84</f>
        <v>554301</v>
      </c>
      <c r="M84" s="48">
        <f>F84-L84</f>
        <v>125699</v>
      </c>
      <c r="N84" s="66"/>
    </row>
    <row r="85" spans="1:14" ht="18" x14ac:dyDescent="0.25">
      <c r="A85" s="3"/>
      <c r="B85" s="44"/>
      <c r="C85" s="45" t="s">
        <v>160</v>
      </c>
      <c r="D85" s="46" t="s">
        <v>161</v>
      </c>
      <c r="E85" s="47">
        <v>13500000</v>
      </c>
      <c r="F85" s="47">
        <f>E85-5000000</f>
        <v>8500000</v>
      </c>
      <c r="G85" s="48"/>
      <c r="H85" s="48"/>
      <c r="I85" s="48"/>
      <c r="J85" s="48">
        <v>2805422.9899999998</v>
      </c>
      <c r="K85" s="48">
        <v>2000000</v>
      </c>
      <c r="L85" s="48">
        <f>J85+K85</f>
        <v>4805422.99</v>
      </c>
      <c r="M85" s="48">
        <f>F85-L85</f>
        <v>3694577.01</v>
      </c>
      <c r="N85" s="49"/>
    </row>
    <row r="86" spans="1:14" ht="36" x14ac:dyDescent="0.25">
      <c r="A86" s="3"/>
      <c r="B86" s="44"/>
      <c r="C86" s="45" t="s">
        <v>162</v>
      </c>
      <c r="D86" s="46" t="s">
        <v>163</v>
      </c>
      <c r="E86" s="47">
        <v>6000000</v>
      </c>
      <c r="F86" s="47">
        <f>E86</f>
        <v>6000000</v>
      </c>
      <c r="G86" s="48"/>
      <c r="H86" s="48"/>
      <c r="I86" s="48">
        <v>1536935.5</v>
      </c>
      <c r="J86" s="48"/>
      <c r="K86" s="48"/>
      <c r="L86" s="48">
        <f>I86</f>
        <v>1536935.5</v>
      </c>
      <c r="M86" s="48">
        <f t="shared" ref="M86:M87" si="12">F86-L86</f>
        <v>4463064.5</v>
      </c>
      <c r="N86" s="49"/>
    </row>
    <row r="87" spans="1:14" ht="18" x14ac:dyDescent="0.25">
      <c r="A87" s="3"/>
      <c r="B87" s="44"/>
      <c r="C87" s="45" t="s">
        <v>164</v>
      </c>
      <c r="D87" s="46" t="s">
        <v>165</v>
      </c>
      <c r="E87" s="47">
        <v>1120000</v>
      </c>
      <c r="F87" s="47">
        <f>E87</f>
        <v>1120000</v>
      </c>
      <c r="G87" s="48"/>
      <c r="H87" s="48"/>
      <c r="I87" s="48">
        <v>253376.22999999998</v>
      </c>
      <c r="J87" s="48"/>
      <c r="K87" s="48">
        <f>E87-I87</f>
        <v>866623.77</v>
      </c>
      <c r="L87" s="48">
        <f>I87+K87</f>
        <v>1120000</v>
      </c>
      <c r="M87" s="48">
        <f t="shared" si="12"/>
        <v>0</v>
      </c>
      <c r="N87" s="49"/>
    </row>
    <row r="88" spans="1:14" ht="36" x14ac:dyDescent="0.25">
      <c r="A88" s="3"/>
      <c r="B88" s="22" t="s">
        <v>166</v>
      </c>
      <c r="C88" s="23"/>
      <c r="D88" s="24" t="s">
        <v>167</v>
      </c>
      <c r="E88" s="25"/>
      <c r="F88" s="25"/>
      <c r="G88" s="25"/>
      <c r="H88" s="25"/>
      <c r="I88" s="25"/>
      <c r="J88" s="25"/>
      <c r="K88" s="25"/>
      <c r="L88" s="25"/>
      <c r="M88" s="25"/>
      <c r="N88" s="67"/>
    </row>
    <row r="89" spans="1:14" s="43" customFormat="1" ht="21" x14ac:dyDescent="0.25">
      <c r="B89" s="34" t="s">
        <v>168</v>
      </c>
      <c r="C89" s="35"/>
      <c r="D89" s="36" t="s">
        <v>169</v>
      </c>
      <c r="E89" s="37">
        <f>E90+E91+E92+E93+E94+E95+E96</f>
        <v>15000000</v>
      </c>
      <c r="F89" s="38">
        <f>F90+F91+F92+F93+F94+F95+F96</f>
        <v>15302500</v>
      </c>
      <c r="G89" s="39">
        <v>19245.400000000001</v>
      </c>
      <c r="H89" s="40">
        <f>F89-G89</f>
        <v>15283254.6</v>
      </c>
      <c r="I89" s="37"/>
      <c r="J89" s="37">
        <f>J90+J91+J92+J93+J94+J95+J96</f>
        <v>13703663.510000002</v>
      </c>
      <c r="K89" s="37">
        <f>K90+K91+K92+K93+K94+K95+K96</f>
        <v>2873476</v>
      </c>
      <c r="L89" s="41">
        <f>J89+K89</f>
        <v>16577139.510000002</v>
      </c>
      <c r="M89" s="38"/>
      <c r="N89" s="42"/>
    </row>
    <row r="90" spans="1:14" ht="18" x14ac:dyDescent="0.25">
      <c r="A90" s="3"/>
      <c r="B90" s="44"/>
      <c r="C90" s="45" t="s">
        <v>170</v>
      </c>
      <c r="D90" s="46" t="s">
        <v>171</v>
      </c>
      <c r="E90" s="47">
        <v>2865300</v>
      </c>
      <c r="F90" s="47">
        <v>2865300</v>
      </c>
      <c r="G90" s="48"/>
      <c r="H90" s="48"/>
      <c r="I90" s="48"/>
      <c r="J90" s="48">
        <v>2387740</v>
      </c>
      <c r="K90" s="48">
        <v>477548</v>
      </c>
      <c r="L90" s="48">
        <f>J90+K90</f>
        <v>2865288</v>
      </c>
      <c r="M90" s="48">
        <f>F90-L90</f>
        <v>12</v>
      </c>
      <c r="N90" s="49"/>
    </row>
    <row r="91" spans="1:14" ht="18" x14ac:dyDescent="0.25">
      <c r="A91" s="3"/>
      <c r="B91" s="44"/>
      <c r="C91" s="45" t="s">
        <v>170</v>
      </c>
      <c r="D91" s="46" t="s">
        <v>172</v>
      </c>
      <c r="E91" s="47">
        <v>70100</v>
      </c>
      <c r="F91" s="47">
        <v>70100</v>
      </c>
      <c r="G91" s="48"/>
      <c r="H91" s="48"/>
      <c r="I91" s="48"/>
      <c r="J91" s="48">
        <v>58420</v>
      </c>
      <c r="K91" s="48">
        <v>11684</v>
      </c>
      <c r="L91" s="48">
        <f t="shared" ref="L91:L96" si="13">J91+K91</f>
        <v>70104</v>
      </c>
      <c r="M91" s="48">
        <f t="shared" ref="M91:M96" si="14">F91-L91</f>
        <v>-4</v>
      </c>
      <c r="N91" s="49"/>
    </row>
    <row r="92" spans="1:14" ht="18" x14ac:dyDescent="0.25">
      <c r="A92" s="3"/>
      <c r="B92" s="44"/>
      <c r="C92" s="45" t="s">
        <v>170</v>
      </c>
      <c r="D92" s="46" t="s">
        <v>173</v>
      </c>
      <c r="E92" s="47">
        <v>151000</v>
      </c>
      <c r="F92" s="47">
        <v>151000</v>
      </c>
      <c r="G92" s="48"/>
      <c r="H92" s="48"/>
      <c r="I92" s="48"/>
      <c r="J92" s="48">
        <v>112799.70000000001</v>
      </c>
      <c r="K92" s="48">
        <v>25164</v>
      </c>
      <c r="L92" s="48">
        <f t="shared" si="13"/>
        <v>137963.70000000001</v>
      </c>
      <c r="M92" s="48">
        <f t="shared" si="14"/>
        <v>13036.299999999988</v>
      </c>
      <c r="N92" s="49"/>
    </row>
    <row r="93" spans="1:14" ht="18" x14ac:dyDescent="0.25">
      <c r="A93" s="3"/>
      <c r="B93" s="44"/>
      <c r="C93" s="45" t="s">
        <v>174</v>
      </c>
      <c r="D93" s="46" t="s">
        <v>175</v>
      </c>
      <c r="E93" s="47">
        <v>662300</v>
      </c>
      <c r="F93" s="47">
        <v>662300</v>
      </c>
      <c r="G93" s="48"/>
      <c r="H93" s="48"/>
      <c r="I93" s="48"/>
      <c r="J93" s="48">
        <v>551900</v>
      </c>
      <c r="K93" s="48">
        <v>110380</v>
      </c>
      <c r="L93" s="48">
        <f t="shared" si="13"/>
        <v>662280</v>
      </c>
      <c r="M93" s="48">
        <f t="shared" si="14"/>
        <v>20</v>
      </c>
      <c r="N93" s="49"/>
    </row>
    <row r="94" spans="1:14" ht="18" x14ac:dyDescent="0.25">
      <c r="A94" s="3"/>
      <c r="B94" s="44"/>
      <c r="C94" s="45" t="s">
        <v>176</v>
      </c>
      <c r="D94" s="46" t="s">
        <v>177</v>
      </c>
      <c r="E94" s="47">
        <v>96800</v>
      </c>
      <c r="F94" s="47">
        <v>232200</v>
      </c>
      <c r="G94" s="48"/>
      <c r="H94" s="48"/>
      <c r="I94" s="48"/>
      <c r="J94" s="48">
        <v>193500</v>
      </c>
      <c r="K94" s="48">
        <v>38700</v>
      </c>
      <c r="L94" s="48">
        <f t="shared" si="13"/>
        <v>232200</v>
      </c>
      <c r="M94" s="48">
        <f t="shared" si="14"/>
        <v>0</v>
      </c>
      <c r="N94" s="49"/>
    </row>
    <row r="95" spans="1:14" ht="18" x14ac:dyDescent="0.25">
      <c r="A95" s="3"/>
      <c r="B95" s="44"/>
      <c r="C95" s="45" t="s">
        <v>178</v>
      </c>
      <c r="D95" s="46" t="s">
        <v>179</v>
      </c>
      <c r="E95" s="47">
        <v>10614500</v>
      </c>
      <c r="F95" s="47">
        <v>10781600</v>
      </c>
      <c r="G95" s="48"/>
      <c r="H95" s="48"/>
      <c r="I95" s="48"/>
      <c r="J95" s="48">
        <v>9948843.8100000005</v>
      </c>
      <c r="K95" s="48">
        <v>2120000</v>
      </c>
      <c r="L95" s="48">
        <f t="shared" si="13"/>
        <v>12068843.810000001</v>
      </c>
      <c r="M95" s="48">
        <f t="shared" si="14"/>
        <v>-1287243.8100000005</v>
      </c>
      <c r="N95" s="49"/>
    </row>
    <row r="96" spans="1:14" ht="36" x14ac:dyDescent="0.25">
      <c r="A96" s="3"/>
      <c r="B96" s="44"/>
      <c r="C96" s="45" t="s">
        <v>180</v>
      </c>
      <c r="D96" s="46" t="s">
        <v>181</v>
      </c>
      <c r="E96" s="47">
        <v>540000</v>
      </c>
      <c r="F96" s="47">
        <v>540000</v>
      </c>
      <c r="G96" s="48"/>
      <c r="H96" s="48"/>
      <c r="I96" s="48"/>
      <c r="J96" s="48">
        <v>450460</v>
      </c>
      <c r="K96" s="48">
        <v>90000</v>
      </c>
      <c r="L96" s="48">
        <f t="shared" si="13"/>
        <v>540460</v>
      </c>
      <c r="M96" s="48">
        <f t="shared" si="14"/>
        <v>-460</v>
      </c>
      <c r="N96" s="49"/>
    </row>
    <row r="97" spans="1:14" s="43" customFormat="1" ht="21" x14ac:dyDescent="0.25">
      <c r="B97" s="34" t="s">
        <v>182</v>
      </c>
      <c r="C97" s="35"/>
      <c r="D97" s="36" t="s">
        <v>183</v>
      </c>
      <c r="E97" s="37">
        <f>E98+E99+E100+E101+E102</f>
        <v>8100000</v>
      </c>
      <c r="F97" s="38">
        <f>F98+F99+F100+F101+F102</f>
        <v>8100000</v>
      </c>
      <c r="G97" s="39">
        <v>127172</v>
      </c>
      <c r="H97" s="40">
        <f>F97-G97</f>
        <v>7972828</v>
      </c>
      <c r="I97" s="37"/>
      <c r="J97" s="37">
        <f>J98+J99+I100+I101+I102</f>
        <v>7544407.4999999981</v>
      </c>
      <c r="K97" s="37">
        <f>K98+K99+K100+K101+K102</f>
        <v>1335911.48</v>
      </c>
      <c r="L97" s="41">
        <f>J97+K97</f>
        <v>8880318.9799999986</v>
      </c>
      <c r="M97" s="38"/>
      <c r="N97" s="42"/>
    </row>
    <row r="98" spans="1:14" ht="18" x14ac:dyDescent="0.25">
      <c r="A98" s="3"/>
      <c r="B98" s="44"/>
      <c r="C98" s="45" t="s">
        <v>184</v>
      </c>
      <c r="D98" s="46" t="s">
        <v>185</v>
      </c>
      <c r="E98" s="47">
        <v>800000</v>
      </c>
      <c r="F98" s="47">
        <v>800000</v>
      </c>
      <c r="G98" s="48"/>
      <c r="H98" s="48"/>
      <c r="I98" s="48"/>
      <c r="J98" s="48">
        <v>760200.75999999989</v>
      </c>
      <c r="K98" s="48">
        <v>158041.88</v>
      </c>
      <c r="L98" s="48">
        <f>J98+K98</f>
        <v>918242.6399999999</v>
      </c>
      <c r="M98" s="48">
        <f>F98-L98</f>
        <v>-118242.6399999999</v>
      </c>
      <c r="N98" s="49"/>
    </row>
    <row r="99" spans="1:14" ht="18" x14ac:dyDescent="0.25">
      <c r="A99" s="3"/>
      <c r="B99" s="44"/>
      <c r="C99" s="45" t="s">
        <v>186</v>
      </c>
      <c r="D99" s="46" t="s">
        <v>187</v>
      </c>
      <c r="E99" s="47">
        <v>794000</v>
      </c>
      <c r="F99" s="47">
        <v>794000</v>
      </c>
      <c r="G99" s="48"/>
      <c r="H99" s="48"/>
      <c r="I99" s="48"/>
      <c r="J99" s="48">
        <v>725287.85000000009</v>
      </c>
      <c r="K99" s="48">
        <v>150000</v>
      </c>
      <c r="L99" s="48">
        <f>J99+K99</f>
        <v>875287.85000000009</v>
      </c>
      <c r="M99" s="48">
        <f t="shared" ref="M99:M102" si="15">F99-L99</f>
        <v>-81287.850000000093</v>
      </c>
      <c r="N99" s="49"/>
    </row>
    <row r="100" spans="1:14" ht="36" x14ac:dyDescent="0.25">
      <c r="A100" s="3"/>
      <c r="B100" s="44"/>
      <c r="C100" s="45" t="s">
        <v>188</v>
      </c>
      <c r="D100" s="46" t="s">
        <v>189</v>
      </c>
      <c r="E100" s="47">
        <v>6050200</v>
      </c>
      <c r="F100" s="47">
        <v>6050200</v>
      </c>
      <c r="G100" s="48"/>
      <c r="H100" s="48"/>
      <c r="I100" s="48">
        <v>5810918.8899999987</v>
      </c>
      <c r="J100" s="48"/>
      <c r="K100" s="48">
        <v>976869.6</v>
      </c>
      <c r="L100" s="48">
        <f>I100+K100</f>
        <v>6787788.4899999984</v>
      </c>
      <c r="M100" s="48">
        <f t="shared" si="15"/>
        <v>-737588.48999999836</v>
      </c>
      <c r="N100" s="49"/>
    </row>
    <row r="101" spans="1:14" ht="36" x14ac:dyDescent="0.25">
      <c r="A101" s="3"/>
      <c r="B101" s="44"/>
      <c r="C101" s="45" t="s">
        <v>190</v>
      </c>
      <c r="D101" s="46" t="s">
        <v>191</v>
      </c>
      <c r="E101" s="47">
        <v>251800</v>
      </c>
      <c r="F101" s="47">
        <v>251800</v>
      </c>
      <c r="G101" s="48"/>
      <c r="H101" s="48"/>
      <c r="I101" s="48">
        <v>95000</v>
      </c>
      <c r="J101" s="48"/>
      <c r="K101" s="48"/>
      <c r="L101" s="48">
        <f>I101+K101</f>
        <v>95000</v>
      </c>
      <c r="M101" s="48">
        <f t="shared" si="15"/>
        <v>156800</v>
      </c>
      <c r="N101" s="49"/>
    </row>
    <row r="102" spans="1:14" ht="36" x14ac:dyDescent="0.25">
      <c r="A102" s="3"/>
      <c r="B102" s="44"/>
      <c r="C102" s="45" t="s">
        <v>192</v>
      </c>
      <c r="D102" s="46" t="s">
        <v>193</v>
      </c>
      <c r="E102" s="47">
        <v>204000</v>
      </c>
      <c r="F102" s="47">
        <v>204000</v>
      </c>
      <c r="G102" s="48"/>
      <c r="H102" s="48"/>
      <c r="I102" s="48">
        <v>153000</v>
      </c>
      <c r="J102" s="48"/>
      <c r="K102" s="48">
        <f>E102-I102</f>
        <v>51000</v>
      </c>
      <c r="L102" s="48">
        <f>I102+K102</f>
        <v>204000</v>
      </c>
      <c r="M102" s="48">
        <f t="shared" si="15"/>
        <v>0</v>
      </c>
      <c r="N102" s="49"/>
    </row>
    <row r="103" spans="1:14" s="43" customFormat="1" ht="21" x14ac:dyDescent="0.25">
      <c r="B103" s="34" t="s">
        <v>194</v>
      </c>
      <c r="C103" s="35"/>
      <c r="D103" s="36" t="s">
        <v>195</v>
      </c>
      <c r="E103" s="37">
        <f>E104+E105</f>
        <v>2000000</v>
      </c>
      <c r="F103" s="38">
        <f>F104+F105</f>
        <v>1697500</v>
      </c>
      <c r="G103" s="37"/>
      <c r="H103" s="40">
        <f>F103-G103</f>
        <v>1697500</v>
      </c>
      <c r="I103" s="37"/>
      <c r="J103" s="37">
        <f>J104+J105</f>
        <v>1363765.7000000002</v>
      </c>
      <c r="K103" s="37">
        <f>K104+K105</f>
        <v>333342.84000000003</v>
      </c>
      <c r="L103" s="41">
        <f>J103+K103</f>
        <v>1697108.5400000003</v>
      </c>
      <c r="M103" s="38">
        <f>H103-L103</f>
        <v>391.45999999972992</v>
      </c>
      <c r="N103" s="42"/>
    </row>
    <row r="104" spans="1:14" ht="36" x14ac:dyDescent="0.25">
      <c r="A104" s="3"/>
      <c r="B104" s="44"/>
      <c r="C104" s="45" t="s">
        <v>196</v>
      </c>
      <c r="D104" s="46" t="s">
        <v>197</v>
      </c>
      <c r="E104" s="47">
        <v>1274000</v>
      </c>
      <c r="F104" s="47">
        <v>1697500</v>
      </c>
      <c r="G104" s="48"/>
      <c r="H104" s="48"/>
      <c r="I104" s="47"/>
      <c r="J104" s="47">
        <v>1363765.7000000002</v>
      </c>
      <c r="K104" s="48">
        <v>333342.84000000003</v>
      </c>
      <c r="L104" s="48">
        <f>J104+K104</f>
        <v>1697108.5400000003</v>
      </c>
      <c r="M104" s="48"/>
      <c r="N104" s="49"/>
    </row>
    <row r="105" spans="1:14" ht="36" x14ac:dyDescent="0.25">
      <c r="A105" s="3"/>
      <c r="B105" s="44"/>
      <c r="C105" s="45" t="s">
        <v>198</v>
      </c>
      <c r="D105" s="46" t="s">
        <v>199</v>
      </c>
      <c r="E105" s="47">
        <v>726000</v>
      </c>
      <c r="F105" s="47">
        <v>0</v>
      </c>
      <c r="G105" s="48"/>
      <c r="H105" s="48"/>
      <c r="I105" s="48"/>
      <c r="J105" s="48"/>
      <c r="K105" s="48"/>
      <c r="L105" s="48"/>
      <c r="M105" s="48"/>
      <c r="N105" s="49"/>
    </row>
    <row r="106" spans="1:14" s="43" customFormat="1" ht="21" x14ac:dyDescent="0.25">
      <c r="B106" s="34" t="s">
        <v>200</v>
      </c>
      <c r="C106" s="35"/>
      <c r="D106" s="36" t="s">
        <v>201</v>
      </c>
      <c r="E106" s="37">
        <f>E107+E108+E109+E110+E111+E112+E113</f>
        <v>32000000</v>
      </c>
      <c r="F106" s="38">
        <f>F107+F108+F109+F110+F111+F112+F113</f>
        <v>32000000</v>
      </c>
      <c r="G106" s="39">
        <v>437641.39999999997</v>
      </c>
      <c r="H106" s="40">
        <f>F106-G106</f>
        <v>31562358.600000001</v>
      </c>
      <c r="I106" s="37"/>
      <c r="J106" s="37">
        <f>J107+J108+I109+J110+I111+J112+I113</f>
        <v>23017955.41</v>
      </c>
      <c r="K106" s="37">
        <f>K107+K108+K109+K110+K111+K112+K113</f>
        <v>8775485.5999999996</v>
      </c>
      <c r="L106" s="41">
        <f>J106+K106</f>
        <v>31793441.009999998</v>
      </c>
      <c r="M106" s="38"/>
      <c r="N106" s="42"/>
    </row>
    <row r="107" spans="1:14" ht="18" x14ac:dyDescent="0.25">
      <c r="A107" s="3"/>
      <c r="B107" s="44"/>
      <c r="C107" s="45" t="s">
        <v>202</v>
      </c>
      <c r="D107" s="46" t="s">
        <v>203</v>
      </c>
      <c r="E107" s="47">
        <v>12100000</v>
      </c>
      <c r="F107" s="47">
        <v>12100000</v>
      </c>
      <c r="G107" s="48"/>
      <c r="H107" s="48"/>
      <c r="I107" s="48"/>
      <c r="J107" s="48">
        <v>10866040</v>
      </c>
      <c r="K107" s="48">
        <v>2200000</v>
      </c>
      <c r="L107" s="48">
        <f>J107+K107</f>
        <v>13066040</v>
      </c>
      <c r="M107" s="48">
        <f>F107-L107</f>
        <v>-966040</v>
      </c>
      <c r="N107" s="49"/>
    </row>
    <row r="108" spans="1:14" ht="18" x14ac:dyDescent="0.25">
      <c r="A108" s="3"/>
      <c r="B108" s="44"/>
      <c r="C108" s="45" t="s">
        <v>204</v>
      </c>
      <c r="D108" s="46" t="s">
        <v>205</v>
      </c>
      <c r="E108" s="47">
        <v>160000</v>
      </c>
      <c r="F108" s="47">
        <v>160000</v>
      </c>
      <c r="G108" s="48"/>
      <c r="H108" s="48"/>
      <c r="I108" s="48"/>
      <c r="J108" s="48">
        <v>93257.48</v>
      </c>
      <c r="K108" s="48">
        <v>22000</v>
      </c>
      <c r="L108" s="48">
        <f>J108+K108</f>
        <v>115257.48</v>
      </c>
      <c r="M108" s="48">
        <f t="shared" ref="M108:M113" si="16">F108-L108</f>
        <v>44742.520000000004</v>
      </c>
      <c r="N108" s="49"/>
    </row>
    <row r="109" spans="1:14" ht="36" x14ac:dyDescent="0.25">
      <c r="A109" s="3"/>
      <c r="B109" s="44"/>
      <c r="C109" s="45" t="s">
        <v>206</v>
      </c>
      <c r="D109" s="46" t="s">
        <v>207</v>
      </c>
      <c r="E109" s="47">
        <v>17923000</v>
      </c>
      <c r="F109" s="47">
        <v>17923000</v>
      </c>
      <c r="G109" s="48"/>
      <c r="H109" s="48"/>
      <c r="I109" s="48">
        <v>10942154.640000001</v>
      </c>
      <c r="J109" s="48"/>
      <c r="K109" s="48">
        <v>6354837.2400000002</v>
      </c>
      <c r="L109" s="48">
        <f>I109+K109</f>
        <v>17296991.880000003</v>
      </c>
      <c r="M109" s="48">
        <f t="shared" si="16"/>
        <v>626008.11999999732</v>
      </c>
      <c r="N109" s="49"/>
    </row>
    <row r="110" spans="1:14" ht="18" x14ac:dyDescent="0.25">
      <c r="A110" s="3"/>
      <c r="B110" s="44"/>
      <c r="C110" s="45" t="s">
        <v>208</v>
      </c>
      <c r="D110" s="46" t="s">
        <v>209</v>
      </c>
      <c r="E110" s="47">
        <v>700000</v>
      </c>
      <c r="F110" s="47">
        <v>700000</v>
      </c>
      <c r="G110" s="48"/>
      <c r="H110" s="48"/>
      <c r="I110" s="48"/>
      <c r="J110" s="48">
        <v>380000</v>
      </c>
      <c r="K110" s="48">
        <v>120000</v>
      </c>
      <c r="L110" s="48">
        <f>J110+K110</f>
        <v>500000</v>
      </c>
      <c r="M110" s="48">
        <f t="shared" si="16"/>
        <v>200000</v>
      </c>
      <c r="N110" s="49"/>
    </row>
    <row r="111" spans="1:14" ht="36" x14ac:dyDescent="0.25">
      <c r="A111" s="3"/>
      <c r="B111" s="44"/>
      <c r="C111" s="45" t="s">
        <v>210</v>
      </c>
      <c r="D111" s="46" t="s">
        <v>211</v>
      </c>
      <c r="E111" s="47">
        <v>847000</v>
      </c>
      <c r="F111" s="47">
        <v>847000</v>
      </c>
      <c r="G111" s="48"/>
      <c r="H111" s="48"/>
      <c r="I111" s="48">
        <v>506549.04000000004</v>
      </c>
      <c r="J111" s="48"/>
      <c r="K111" s="48">
        <v>47580</v>
      </c>
      <c r="L111" s="48">
        <f>I111+K111</f>
        <v>554129.04</v>
      </c>
      <c r="M111" s="48">
        <f t="shared" si="16"/>
        <v>292870.95999999996</v>
      </c>
      <c r="N111" s="49"/>
    </row>
    <row r="112" spans="1:14" ht="36" x14ac:dyDescent="0.25">
      <c r="A112" s="3"/>
      <c r="B112" s="44"/>
      <c r="C112" s="45" t="s">
        <v>212</v>
      </c>
      <c r="D112" s="46" t="s">
        <v>213</v>
      </c>
      <c r="E112" s="47">
        <v>234000</v>
      </c>
      <c r="F112" s="47">
        <v>234000</v>
      </c>
      <c r="G112" s="48"/>
      <c r="H112" s="48"/>
      <c r="I112" s="48"/>
      <c r="J112" s="48">
        <v>202954.25</v>
      </c>
      <c r="K112" s="48">
        <v>22068.36</v>
      </c>
      <c r="L112" s="48">
        <f>J112+K112</f>
        <v>225022.61</v>
      </c>
      <c r="M112" s="48">
        <f t="shared" si="16"/>
        <v>8977.390000000014</v>
      </c>
      <c r="N112" s="49"/>
    </row>
    <row r="113" spans="1:14" ht="18" x14ac:dyDescent="0.25">
      <c r="A113" s="3"/>
      <c r="B113" s="44"/>
      <c r="C113" s="45" t="s">
        <v>214</v>
      </c>
      <c r="D113" s="46" t="s">
        <v>215</v>
      </c>
      <c r="E113" s="47">
        <v>36000</v>
      </c>
      <c r="F113" s="47">
        <v>36000</v>
      </c>
      <c r="G113" s="48"/>
      <c r="H113" s="48"/>
      <c r="I113" s="48">
        <v>27000</v>
      </c>
      <c r="J113" s="48"/>
      <c r="K113" s="48">
        <f>E113-I113</f>
        <v>9000</v>
      </c>
      <c r="L113" s="48">
        <f>I113+K113</f>
        <v>36000</v>
      </c>
      <c r="M113" s="48">
        <f t="shared" si="16"/>
        <v>0</v>
      </c>
      <c r="N113" s="49"/>
    </row>
    <row r="114" spans="1:14" s="43" customFormat="1" ht="21" x14ac:dyDescent="0.25">
      <c r="B114" s="34" t="s">
        <v>216</v>
      </c>
      <c r="C114" s="35"/>
      <c r="D114" s="36" t="s">
        <v>217</v>
      </c>
      <c r="E114" s="37">
        <f>E115+E116+E117+E118</f>
        <v>3100000</v>
      </c>
      <c r="F114" s="38">
        <f>F115+F116+F117+F118</f>
        <v>3100000</v>
      </c>
      <c r="G114" s="39">
        <v>137104.95999999999</v>
      </c>
      <c r="H114" s="40">
        <f>F114-G114</f>
        <v>2962895.04</v>
      </c>
      <c r="I114" s="37"/>
      <c r="J114" s="37">
        <f>J115+J116+I117+I118</f>
        <v>1077888.1499999999</v>
      </c>
      <c r="K114" s="37">
        <f>K115+K116+K117+K118</f>
        <v>303819.51</v>
      </c>
      <c r="L114" s="41">
        <f>J114+K114</f>
        <v>1381707.66</v>
      </c>
      <c r="M114" s="38"/>
      <c r="N114" s="42"/>
    </row>
    <row r="115" spans="1:14" ht="36" x14ac:dyDescent="0.25">
      <c r="A115" s="3"/>
      <c r="B115" s="44"/>
      <c r="C115" s="45" t="s">
        <v>218</v>
      </c>
      <c r="D115" s="46" t="s">
        <v>219</v>
      </c>
      <c r="E115" s="47">
        <v>1812000</v>
      </c>
      <c r="F115" s="48">
        <v>1512000</v>
      </c>
      <c r="G115" s="48"/>
      <c r="H115" s="48"/>
      <c r="I115" s="48"/>
      <c r="J115" s="48">
        <v>167393</v>
      </c>
      <c r="K115" s="48">
        <v>40000</v>
      </c>
      <c r="L115" s="48">
        <f>J115+K115</f>
        <v>207393</v>
      </c>
      <c r="M115" s="48">
        <f>F115-L115</f>
        <v>1304607</v>
      </c>
      <c r="N115" s="49"/>
    </row>
    <row r="116" spans="1:14" ht="36" x14ac:dyDescent="0.25">
      <c r="A116" s="3"/>
      <c r="B116" s="44"/>
      <c r="C116" s="45" t="s">
        <v>220</v>
      </c>
      <c r="D116" s="46" t="s">
        <v>221</v>
      </c>
      <c r="E116" s="47">
        <v>360000</v>
      </c>
      <c r="F116" s="48">
        <v>660000</v>
      </c>
      <c r="G116" s="48"/>
      <c r="H116" s="48"/>
      <c r="I116" s="48"/>
      <c r="J116" s="48">
        <v>520827.6</v>
      </c>
      <c r="K116" s="48">
        <v>120000</v>
      </c>
      <c r="L116" s="48">
        <f>J116+K116</f>
        <v>640827.6</v>
      </c>
      <c r="M116" s="48">
        <f t="shared" ref="M116:M118" si="17">F116-L116</f>
        <v>19172.400000000023</v>
      </c>
      <c r="N116" s="49"/>
    </row>
    <row r="117" spans="1:14" ht="18" x14ac:dyDescent="0.25">
      <c r="A117" s="3"/>
      <c r="B117" s="44"/>
      <c r="C117" s="45" t="s">
        <v>222</v>
      </c>
      <c r="D117" s="46" t="s">
        <v>223</v>
      </c>
      <c r="E117" s="47">
        <v>642000</v>
      </c>
      <c r="F117" s="47">
        <v>642000</v>
      </c>
      <c r="G117" s="48"/>
      <c r="H117" s="48"/>
      <c r="I117" s="48">
        <v>176682.55</v>
      </c>
      <c r="J117" s="48"/>
      <c r="K117" s="48">
        <v>70804.509999999995</v>
      </c>
      <c r="L117" s="48">
        <f>I117+K117</f>
        <v>247487.06</v>
      </c>
      <c r="M117" s="48">
        <f t="shared" si="17"/>
        <v>394512.94</v>
      </c>
      <c r="N117" s="49"/>
    </row>
    <row r="118" spans="1:14" ht="36" x14ac:dyDescent="0.25">
      <c r="A118" s="3"/>
      <c r="B118" s="44"/>
      <c r="C118" s="45" t="s">
        <v>224</v>
      </c>
      <c r="D118" s="46" t="s">
        <v>193</v>
      </c>
      <c r="E118" s="47">
        <v>286000</v>
      </c>
      <c r="F118" s="47">
        <v>286000</v>
      </c>
      <c r="G118" s="48"/>
      <c r="H118" s="48"/>
      <c r="I118" s="48">
        <v>212985</v>
      </c>
      <c r="J118" s="48"/>
      <c r="K118" s="48">
        <f>E118-I118</f>
        <v>73015</v>
      </c>
      <c r="L118" s="48">
        <f>I118+K118</f>
        <v>286000</v>
      </c>
      <c r="M118" s="48">
        <f t="shared" si="17"/>
        <v>0</v>
      </c>
      <c r="N118" s="49"/>
    </row>
    <row r="119" spans="1:14" s="43" customFormat="1" ht="30" x14ac:dyDescent="0.25">
      <c r="B119" s="34" t="s">
        <v>225</v>
      </c>
      <c r="C119" s="35"/>
      <c r="D119" s="36" t="s">
        <v>226</v>
      </c>
      <c r="E119" s="37">
        <f>E120+E121+E122+E123+E124+E125+E126+E127+E128+E129+E131</f>
        <v>6000000</v>
      </c>
      <c r="F119" s="38">
        <f>F120+F121+F122+F123+F124+F125+F126+F127+F128+F129+F131</f>
        <v>6000000</v>
      </c>
      <c r="G119" s="39">
        <v>567340.6</v>
      </c>
      <c r="H119" s="40">
        <f>F119-G119</f>
        <v>5432659.4000000004</v>
      </c>
      <c r="I119" s="37"/>
      <c r="J119" s="37">
        <f>J120+J121+J122+I123+I124+I125+I126+I127+I128+I129+I130+I131</f>
        <v>4196831.2300000004</v>
      </c>
      <c r="K119" s="37">
        <f>K120+K121+K122+K123+K124+K125+K126+K127+K128+K129+K131</f>
        <v>1064429.81</v>
      </c>
      <c r="L119" s="41">
        <f>J119+K119</f>
        <v>5261261.040000001</v>
      </c>
      <c r="M119" s="38"/>
      <c r="N119" s="42"/>
    </row>
    <row r="120" spans="1:14" ht="36" x14ac:dyDescent="0.25">
      <c r="B120" s="44"/>
      <c r="C120" s="45" t="s">
        <v>227</v>
      </c>
      <c r="D120" s="46" t="s">
        <v>228</v>
      </c>
      <c r="E120" s="47">
        <v>70000</v>
      </c>
      <c r="F120" s="47">
        <v>70000</v>
      </c>
      <c r="G120" s="48"/>
      <c r="H120" s="48"/>
      <c r="I120" s="48"/>
      <c r="J120" s="48">
        <v>57393.640000000007</v>
      </c>
      <c r="K120" s="48">
        <v>11666</v>
      </c>
      <c r="L120" s="48">
        <f>J120+K120</f>
        <v>69059.640000000014</v>
      </c>
      <c r="M120" s="48">
        <f>F120-L120</f>
        <v>940.35999999998603</v>
      </c>
      <c r="N120" s="49"/>
    </row>
    <row r="121" spans="1:14" ht="54" x14ac:dyDescent="0.25">
      <c r="B121" s="44"/>
      <c r="C121" s="45" t="s">
        <v>229</v>
      </c>
      <c r="D121" s="46" t="s">
        <v>230</v>
      </c>
      <c r="E121" s="47">
        <v>200000</v>
      </c>
      <c r="F121" s="47">
        <v>330000</v>
      </c>
      <c r="G121" s="48"/>
      <c r="H121" s="48"/>
      <c r="I121" s="48"/>
      <c r="J121" s="48">
        <v>250060.90999999997</v>
      </c>
      <c r="K121" s="48">
        <v>65000</v>
      </c>
      <c r="L121" s="48">
        <f t="shared" ref="L121:L122" si="18">J121+K121</f>
        <v>315060.90999999997</v>
      </c>
      <c r="M121" s="48">
        <f t="shared" ref="M121:M143" si="19">F121-L121</f>
        <v>14939.090000000026</v>
      </c>
      <c r="N121" s="49"/>
    </row>
    <row r="122" spans="1:14" ht="54" x14ac:dyDescent="0.25">
      <c r="B122" s="44"/>
      <c r="C122" s="45" t="s">
        <v>231</v>
      </c>
      <c r="D122" s="46" t="s">
        <v>232</v>
      </c>
      <c r="E122" s="47">
        <v>200000</v>
      </c>
      <c r="F122" s="47">
        <v>200000</v>
      </c>
      <c r="G122" s="48"/>
      <c r="H122" s="48"/>
      <c r="I122" s="48"/>
      <c r="J122" s="48">
        <v>114863.36000000002</v>
      </c>
      <c r="K122" s="48">
        <v>30000</v>
      </c>
      <c r="L122" s="48">
        <f t="shared" si="18"/>
        <v>144863.36000000002</v>
      </c>
      <c r="M122" s="48">
        <f t="shared" si="19"/>
        <v>55136.639999999985</v>
      </c>
      <c r="N122" s="49"/>
    </row>
    <row r="123" spans="1:14" ht="36" x14ac:dyDescent="0.25">
      <c r="B123" s="44"/>
      <c r="C123" s="45" t="s">
        <v>233</v>
      </c>
      <c r="D123" s="46" t="s">
        <v>234</v>
      </c>
      <c r="E123" s="47">
        <v>3786500</v>
      </c>
      <c r="F123" s="47">
        <v>3656500</v>
      </c>
      <c r="G123" s="48"/>
      <c r="H123" s="48"/>
      <c r="I123" s="48">
        <v>2679178.65</v>
      </c>
      <c r="J123" s="48"/>
      <c r="K123" s="48">
        <v>577740</v>
      </c>
      <c r="L123" s="48">
        <f>I123+K123</f>
        <v>3256918.65</v>
      </c>
      <c r="M123" s="48">
        <f t="shared" si="19"/>
        <v>399581.35000000009</v>
      </c>
      <c r="N123" s="49"/>
    </row>
    <row r="124" spans="1:14" ht="36" x14ac:dyDescent="0.25">
      <c r="B124" s="44"/>
      <c r="C124" s="45" t="s">
        <v>235</v>
      </c>
      <c r="D124" s="46" t="s">
        <v>236</v>
      </c>
      <c r="E124" s="47">
        <v>320000</v>
      </c>
      <c r="F124" s="47">
        <v>320000</v>
      </c>
      <c r="G124" s="48"/>
      <c r="H124" s="48"/>
      <c r="I124" s="48">
        <v>166674.93</v>
      </c>
      <c r="J124" s="48"/>
      <c r="K124" s="48">
        <v>136903.81</v>
      </c>
      <c r="L124" s="48">
        <f t="shared" ref="L124:L131" si="20">I124+K124</f>
        <v>303578.74</v>
      </c>
      <c r="M124" s="48">
        <f t="shared" si="19"/>
        <v>16421.260000000009</v>
      </c>
      <c r="N124" s="49"/>
    </row>
    <row r="125" spans="1:14" ht="36" x14ac:dyDescent="0.25">
      <c r="B125" s="44"/>
      <c r="C125" s="45" t="s">
        <v>237</v>
      </c>
      <c r="D125" s="46" t="s">
        <v>238</v>
      </c>
      <c r="E125" s="47">
        <v>61000</v>
      </c>
      <c r="F125" s="47">
        <v>61000</v>
      </c>
      <c r="G125" s="48"/>
      <c r="H125" s="48"/>
      <c r="I125" s="48">
        <v>15870</v>
      </c>
      <c r="J125" s="48"/>
      <c r="K125" s="48">
        <v>42320</v>
      </c>
      <c r="L125" s="48">
        <f t="shared" si="20"/>
        <v>58190</v>
      </c>
      <c r="M125" s="48">
        <f t="shared" si="19"/>
        <v>2810</v>
      </c>
      <c r="N125" s="49"/>
    </row>
    <row r="126" spans="1:14" ht="54" x14ac:dyDescent="0.25">
      <c r="B126" s="44"/>
      <c r="C126" s="45" t="s">
        <v>239</v>
      </c>
      <c r="D126" s="46" t="s">
        <v>240</v>
      </c>
      <c r="E126" s="47">
        <v>48000</v>
      </c>
      <c r="F126" s="47">
        <v>48000</v>
      </c>
      <c r="G126" s="48"/>
      <c r="H126" s="48"/>
      <c r="I126" s="48">
        <v>0</v>
      </c>
      <c r="J126" s="48"/>
      <c r="K126" s="48"/>
      <c r="L126" s="48">
        <f t="shared" si="20"/>
        <v>0</v>
      </c>
      <c r="M126" s="48">
        <f t="shared" si="19"/>
        <v>48000</v>
      </c>
      <c r="N126" s="49"/>
    </row>
    <row r="127" spans="1:14" ht="36" x14ac:dyDescent="0.25">
      <c r="B127" s="44"/>
      <c r="C127" s="45" t="s">
        <v>241</v>
      </c>
      <c r="D127" s="46" t="s">
        <v>242</v>
      </c>
      <c r="E127" s="47">
        <v>358500</v>
      </c>
      <c r="F127" s="47">
        <v>358500</v>
      </c>
      <c r="G127" s="48"/>
      <c r="H127" s="48"/>
      <c r="I127" s="48">
        <v>206008.68</v>
      </c>
      <c r="J127" s="48"/>
      <c r="K127" s="48">
        <v>146800</v>
      </c>
      <c r="L127" s="48">
        <f t="shared" si="20"/>
        <v>352808.68</v>
      </c>
      <c r="M127" s="48">
        <f t="shared" si="19"/>
        <v>5691.320000000007</v>
      </c>
      <c r="N127" s="49"/>
    </row>
    <row r="128" spans="1:14" ht="36" x14ac:dyDescent="0.25">
      <c r="B128" s="44"/>
      <c r="C128" s="45" t="s">
        <v>243</v>
      </c>
      <c r="D128" s="46" t="s">
        <v>244</v>
      </c>
      <c r="E128" s="47">
        <v>521000</v>
      </c>
      <c r="F128" s="47">
        <v>521000</v>
      </c>
      <c r="G128" s="48"/>
      <c r="H128" s="48"/>
      <c r="I128" s="48">
        <v>348592.66000000003</v>
      </c>
      <c r="J128" s="48"/>
      <c r="K128" s="48"/>
      <c r="L128" s="48">
        <f t="shared" si="20"/>
        <v>348592.66000000003</v>
      </c>
      <c r="M128" s="48">
        <f t="shared" si="19"/>
        <v>172407.33999999997</v>
      </c>
      <c r="N128" s="49"/>
    </row>
    <row r="129" spans="1:14" ht="36" x14ac:dyDescent="0.25">
      <c r="B129" s="44"/>
      <c r="C129" s="45" t="s">
        <v>245</v>
      </c>
      <c r="D129" s="46" t="s">
        <v>246</v>
      </c>
      <c r="E129" s="47">
        <v>219000</v>
      </c>
      <c r="F129" s="47">
        <v>219000</v>
      </c>
      <c r="G129" s="48"/>
      <c r="H129" s="48"/>
      <c r="I129" s="48">
        <v>196188.4</v>
      </c>
      <c r="J129" s="48"/>
      <c r="K129" s="48"/>
      <c r="L129" s="48">
        <f t="shared" si="20"/>
        <v>196188.4</v>
      </c>
      <c r="M129" s="48">
        <f t="shared" si="19"/>
        <v>22811.600000000006</v>
      </c>
      <c r="N129" s="49"/>
    </row>
    <row r="130" spans="1:14" ht="36" x14ac:dyDescent="0.25">
      <c r="B130" s="44"/>
      <c r="C130" s="45" t="s">
        <v>247</v>
      </c>
      <c r="D130" s="46" t="s">
        <v>248</v>
      </c>
      <c r="E130" s="47"/>
      <c r="F130" s="47"/>
      <c r="G130" s="48"/>
      <c r="H130" s="48"/>
      <c r="I130" s="48">
        <v>0</v>
      </c>
      <c r="J130" s="48"/>
      <c r="K130" s="48"/>
      <c r="L130" s="48">
        <f t="shared" si="20"/>
        <v>0</v>
      </c>
      <c r="M130" s="48">
        <f t="shared" si="19"/>
        <v>0</v>
      </c>
      <c r="N130" s="49"/>
    </row>
    <row r="131" spans="1:14" s="69" customFormat="1" ht="36" x14ac:dyDescent="0.25">
      <c r="A131" s="68"/>
      <c r="B131" s="44"/>
      <c r="C131" s="45" t="s">
        <v>249</v>
      </c>
      <c r="D131" s="46" t="s">
        <v>250</v>
      </c>
      <c r="E131" s="47">
        <v>216000</v>
      </c>
      <c r="F131" s="47">
        <v>216000</v>
      </c>
      <c r="G131" s="48"/>
      <c r="H131" s="48"/>
      <c r="I131" s="48">
        <v>162000</v>
      </c>
      <c r="J131" s="48"/>
      <c r="K131" s="48">
        <f>E131-I131</f>
        <v>54000</v>
      </c>
      <c r="L131" s="48">
        <f t="shared" si="20"/>
        <v>216000</v>
      </c>
      <c r="M131" s="48">
        <f t="shared" si="19"/>
        <v>0</v>
      </c>
      <c r="N131" s="49"/>
    </row>
    <row r="132" spans="1:14" s="43" customFormat="1" ht="30" x14ac:dyDescent="0.25">
      <c r="A132" s="33"/>
      <c r="B132" s="34" t="s">
        <v>251</v>
      </c>
      <c r="C132" s="35"/>
      <c r="D132" s="36" t="s">
        <v>252</v>
      </c>
      <c r="E132" s="37">
        <f>E133+E134+E135+E136+E137+E138</f>
        <v>33251000</v>
      </c>
      <c r="F132" s="38">
        <f>F133+F134+F135+F136+F137+F138</f>
        <v>33251000</v>
      </c>
      <c r="G132" s="39">
        <v>317503.26</v>
      </c>
      <c r="H132" s="40">
        <f>F132-G132</f>
        <v>32933496.739999998</v>
      </c>
      <c r="I132" s="37"/>
      <c r="J132" s="37">
        <f>J133+J134+J135+J137+I138</f>
        <v>20753538.620000001</v>
      </c>
      <c r="K132" s="37">
        <f>K133+K134+K135+K136+K137+K138</f>
        <v>9652165.9600000009</v>
      </c>
      <c r="L132" s="41">
        <f>J132+K132</f>
        <v>30405704.580000002</v>
      </c>
      <c r="M132" s="70"/>
      <c r="N132" s="42"/>
    </row>
    <row r="133" spans="1:14" ht="36" x14ac:dyDescent="0.25">
      <c r="B133" s="44"/>
      <c r="C133" s="45" t="s">
        <v>253</v>
      </c>
      <c r="D133" s="46" t="s">
        <v>254</v>
      </c>
      <c r="E133" s="47">
        <v>724600</v>
      </c>
      <c r="F133" s="47">
        <v>724600</v>
      </c>
      <c r="G133" s="48"/>
      <c r="H133" s="48"/>
      <c r="I133" s="48"/>
      <c r="J133" s="48">
        <v>603830</v>
      </c>
      <c r="K133" s="48">
        <v>120766</v>
      </c>
      <c r="L133" s="48">
        <f>J133+K133</f>
        <v>724596</v>
      </c>
      <c r="M133" s="48">
        <f t="shared" si="19"/>
        <v>4</v>
      </c>
      <c r="N133" s="49"/>
    </row>
    <row r="134" spans="1:14" ht="18" x14ac:dyDescent="0.25">
      <c r="B134" s="44"/>
      <c r="C134" s="45" t="s">
        <v>255</v>
      </c>
      <c r="D134" s="46" t="s">
        <v>256</v>
      </c>
      <c r="E134" s="47">
        <v>8923200</v>
      </c>
      <c r="F134" s="47">
        <v>8923200</v>
      </c>
      <c r="G134" s="48"/>
      <c r="H134" s="48"/>
      <c r="I134" s="48"/>
      <c r="J134" s="48">
        <v>5255055</v>
      </c>
      <c r="K134" s="48">
        <v>1160000</v>
      </c>
      <c r="L134" s="48">
        <f t="shared" ref="L134:L137" si="21">J134+K134</f>
        <v>6415055</v>
      </c>
      <c r="M134" s="48">
        <f t="shared" si="19"/>
        <v>2508145</v>
      </c>
      <c r="N134" s="49"/>
    </row>
    <row r="135" spans="1:14" ht="90" x14ac:dyDescent="0.25">
      <c r="B135" s="44"/>
      <c r="C135" s="45" t="s">
        <v>257</v>
      </c>
      <c r="D135" s="46" t="s">
        <v>258</v>
      </c>
      <c r="E135" s="47">
        <v>444200</v>
      </c>
      <c r="F135" s="47">
        <v>444200</v>
      </c>
      <c r="G135" s="48"/>
      <c r="H135" s="48"/>
      <c r="I135" s="48"/>
      <c r="J135" s="48">
        <v>370166.62</v>
      </c>
      <c r="K135" s="48">
        <v>74033.3</v>
      </c>
      <c r="L135" s="48">
        <f t="shared" si="21"/>
        <v>444199.92</v>
      </c>
      <c r="M135" s="48">
        <f t="shared" si="19"/>
        <v>8.0000000016298145E-2</v>
      </c>
      <c r="N135" s="49"/>
    </row>
    <row r="136" spans="1:14" s="69" customFormat="1" ht="72" x14ac:dyDescent="0.25">
      <c r="A136" s="68"/>
      <c r="B136" s="44"/>
      <c r="C136" s="45" t="s">
        <v>259</v>
      </c>
      <c r="D136" s="46" t="s">
        <v>260</v>
      </c>
      <c r="E136" s="47">
        <v>400000</v>
      </c>
      <c r="F136" s="47">
        <v>400000</v>
      </c>
      <c r="G136" s="48"/>
      <c r="H136" s="48"/>
      <c r="I136" s="48"/>
      <c r="J136" s="48">
        <v>33333.33</v>
      </c>
      <c r="K136" s="48">
        <v>66666.66</v>
      </c>
      <c r="L136" s="48">
        <f t="shared" si="21"/>
        <v>99999.99</v>
      </c>
      <c r="M136" s="48">
        <f t="shared" si="19"/>
        <v>300000.01</v>
      </c>
      <c r="N136" s="49"/>
    </row>
    <row r="137" spans="1:14" ht="54" x14ac:dyDescent="0.25">
      <c r="B137" s="44"/>
      <c r="C137" s="45" t="s">
        <v>261</v>
      </c>
      <c r="D137" s="46" t="s">
        <v>262</v>
      </c>
      <c r="E137" s="47">
        <v>8000</v>
      </c>
      <c r="F137" s="47">
        <v>8000</v>
      </c>
      <c r="G137" s="48"/>
      <c r="H137" s="48"/>
      <c r="I137" s="48"/>
      <c r="J137" s="48">
        <v>4187</v>
      </c>
      <c r="K137" s="48">
        <v>0</v>
      </c>
      <c r="L137" s="48">
        <f t="shared" si="21"/>
        <v>4187</v>
      </c>
      <c r="M137" s="48">
        <f t="shared" si="19"/>
        <v>3813</v>
      </c>
      <c r="N137" s="49"/>
    </row>
    <row r="138" spans="1:14" s="69" customFormat="1" ht="18" x14ac:dyDescent="0.25">
      <c r="A138" s="68"/>
      <c r="B138" s="44"/>
      <c r="C138" s="45" t="s">
        <v>263</v>
      </c>
      <c r="D138" s="46" t="s">
        <v>264</v>
      </c>
      <c r="E138" s="47">
        <v>22751000</v>
      </c>
      <c r="F138" s="47">
        <v>22751000</v>
      </c>
      <c r="G138" s="48"/>
      <c r="H138" s="48"/>
      <c r="I138" s="48">
        <v>14520300</v>
      </c>
      <c r="J138" s="48"/>
      <c r="K138" s="47">
        <f>F138-I138</f>
        <v>8230700</v>
      </c>
      <c r="L138" s="47">
        <f>I138+K138</f>
        <v>22751000</v>
      </c>
      <c r="M138" s="48">
        <f t="shared" si="19"/>
        <v>0</v>
      </c>
      <c r="N138" s="49"/>
    </row>
    <row r="139" spans="1:14" s="43" customFormat="1" ht="21" x14ac:dyDescent="0.25">
      <c r="A139" s="71"/>
      <c r="B139" s="34" t="s">
        <v>265</v>
      </c>
      <c r="C139" s="35"/>
      <c r="D139" s="36" t="s">
        <v>266</v>
      </c>
      <c r="E139" s="37">
        <f>E140+E141+E142+E143</f>
        <v>26000000</v>
      </c>
      <c r="F139" s="38">
        <f>F140+F141+F142+F143</f>
        <v>26000000</v>
      </c>
      <c r="G139" s="39">
        <v>37026.800000000003</v>
      </c>
      <c r="H139" s="40">
        <f>F139-G139</f>
        <v>25962973.199999999</v>
      </c>
      <c r="I139" s="37"/>
      <c r="J139" s="37">
        <f>J140+J141+J142+J143</f>
        <v>20091827.669999998</v>
      </c>
      <c r="K139" s="37">
        <f>K140+K141+K142+K143</f>
        <v>4308686.5599999996</v>
      </c>
      <c r="L139" s="41">
        <f>J139+K139</f>
        <v>24400514.229999997</v>
      </c>
      <c r="M139" s="38"/>
      <c r="N139" s="42"/>
    </row>
    <row r="140" spans="1:14" s="69" customFormat="1" ht="90" x14ac:dyDescent="0.25">
      <c r="A140" s="72"/>
      <c r="B140" s="44"/>
      <c r="C140" s="45" t="s">
        <v>267</v>
      </c>
      <c r="D140" s="46" t="s">
        <v>268</v>
      </c>
      <c r="E140" s="47">
        <v>19765200</v>
      </c>
      <c r="F140" s="47">
        <v>19765200</v>
      </c>
      <c r="G140" s="48"/>
      <c r="H140" s="48"/>
      <c r="I140" s="48"/>
      <c r="J140" s="48">
        <v>15320891.449999999</v>
      </c>
      <c r="K140" s="48">
        <v>3073850</v>
      </c>
      <c r="L140" s="48">
        <f>J140+K140</f>
        <v>18394741.449999999</v>
      </c>
      <c r="M140" s="48">
        <f t="shared" si="19"/>
        <v>1370458.5500000007</v>
      </c>
      <c r="N140" s="49"/>
    </row>
    <row r="141" spans="1:14" s="69" customFormat="1" ht="36" x14ac:dyDescent="0.25">
      <c r="A141" s="72"/>
      <c r="B141" s="44"/>
      <c r="C141" s="45" t="s">
        <v>269</v>
      </c>
      <c r="D141" s="46" t="s">
        <v>270</v>
      </c>
      <c r="E141" s="47">
        <v>3675600</v>
      </c>
      <c r="F141" s="47">
        <v>3675600</v>
      </c>
      <c r="G141" s="48"/>
      <c r="H141" s="48"/>
      <c r="I141" s="48"/>
      <c r="J141" s="48">
        <v>3062180</v>
      </c>
      <c r="K141" s="48">
        <v>613408</v>
      </c>
      <c r="L141" s="48">
        <f t="shared" ref="L141:L143" si="22">J141+K141</f>
        <v>3675588</v>
      </c>
      <c r="M141" s="48">
        <f t="shared" si="19"/>
        <v>12</v>
      </c>
      <c r="N141" s="49"/>
    </row>
    <row r="142" spans="1:14" s="69" customFormat="1" ht="36" x14ac:dyDescent="0.25">
      <c r="A142" s="72"/>
      <c r="B142" s="44"/>
      <c r="C142" s="45" t="s">
        <v>271</v>
      </c>
      <c r="D142" s="46" t="s">
        <v>272</v>
      </c>
      <c r="E142" s="47">
        <v>213200</v>
      </c>
      <c r="F142" s="47">
        <v>213200</v>
      </c>
      <c r="G142" s="48"/>
      <c r="H142" s="48"/>
      <c r="I142" s="48"/>
      <c r="J142" s="48">
        <v>180211</v>
      </c>
      <c r="K142" s="48">
        <v>32955</v>
      </c>
      <c r="L142" s="48">
        <f t="shared" si="22"/>
        <v>213166</v>
      </c>
      <c r="M142" s="48">
        <f t="shared" si="19"/>
        <v>34</v>
      </c>
      <c r="N142" s="49"/>
    </row>
    <row r="143" spans="1:14" s="69" customFormat="1" ht="54" x14ac:dyDescent="0.25">
      <c r="A143" s="72"/>
      <c r="B143" s="44"/>
      <c r="C143" s="45" t="s">
        <v>273</v>
      </c>
      <c r="D143" s="46" t="s">
        <v>274</v>
      </c>
      <c r="E143" s="47">
        <v>2346000</v>
      </c>
      <c r="F143" s="47">
        <v>2346000</v>
      </c>
      <c r="G143" s="48"/>
      <c r="H143" s="48"/>
      <c r="I143" s="48"/>
      <c r="J143" s="48">
        <v>1528545.2200000002</v>
      </c>
      <c r="K143" s="48">
        <v>588473.55999999994</v>
      </c>
      <c r="L143" s="48">
        <f t="shared" si="22"/>
        <v>2117018.7800000003</v>
      </c>
      <c r="M143" s="48">
        <f t="shared" si="19"/>
        <v>228981.21999999974</v>
      </c>
      <c r="N143" s="49"/>
    </row>
    <row r="144" spans="1:14" s="43" customFormat="1" ht="21" x14ac:dyDescent="0.25">
      <c r="A144" s="71"/>
      <c r="B144" s="34" t="s">
        <v>275</v>
      </c>
      <c r="C144" s="35"/>
      <c r="D144" s="36" t="s">
        <v>276</v>
      </c>
      <c r="E144" s="37">
        <f>E145+E146+E147+E148</f>
        <v>20000000</v>
      </c>
      <c r="F144" s="38">
        <f>F145+F146+F147+F148</f>
        <v>25000000</v>
      </c>
      <c r="G144" s="37"/>
      <c r="H144" s="40">
        <f>F144-G144</f>
        <v>25000000</v>
      </c>
      <c r="I144" s="37"/>
      <c r="J144" s="37">
        <f>J145+J146+J147+I148</f>
        <v>23414162.129999995</v>
      </c>
      <c r="K144" s="37">
        <f>K145+K146+K147+K148</f>
        <v>4054666</v>
      </c>
      <c r="L144" s="41">
        <f>J144+K144</f>
        <v>27468828.129999995</v>
      </c>
      <c r="M144" s="38"/>
      <c r="N144" s="42"/>
    </row>
    <row r="145" spans="1:14" s="69" customFormat="1" ht="72" x14ac:dyDescent="0.25">
      <c r="A145" s="72"/>
      <c r="B145" s="44"/>
      <c r="C145" s="45" t="s">
        <v>277</v>
      </c>
      <c r="D145" s="46" t="s">
        <v>278</v>
      </c>
      <c r="E145" s="47">
        <v>19665000</v>
      </c>
      <c r="F145" s="48">
        <v>24665000</v>
      </c>
      <c r="G145" s="48"/>
      <c r="H145" s="48"/>
      <c r="I145" s="48"/>
      <c r="J145" s="48">
        <v>23150596.809999995</v>
      </c>
      <c r="K145" s="48">
        <v>4000000</v>
      </c>
      <c r="L145" s="48">
        <f>J145+K145</f>
        <v>27150596.809999995</v>
      </c>
      <c r="M145" s="48">
        <f>F145-L145</f>
        <v>-2485596.8099999949</v>
      </c>
      <c r="N145" s="49"/>
    </row>
    <row r="146" spans="1:14" s="69" customFormat="1" ht="72" x14ac:dyDescent="0.25">
      <c r="A146" s="72"/>
      <c r="B146" s="44"/>
      <c r="C146" s="45" t="s">
        <v>279</v>
      </c>
      <c r="D146" s="46" t="s">
        <v>280</v>
      </c>
      <c r="E146" s="47">
        <v>310000</v>
      </c>
      <c r="F146" s="48">
        <v>310000</v>
      </c>
      <c r="G146" s="48"/>
      <c r="H146" s="48"/>
      <c r="I146" s="48"/>
      <c r="J146" s="48">
        <v>258165.32</v>
      </c>
      <c r="K146" s="48">
        <v>51666</v>
      </c>
      <c r="L146" s="48">
        <f t="shared" ref="L146:L148" si="23">J146+K146</f>
        <v>309831.32</v>
      </c>
      <c r="M146" s="48">
        <f t="shared" ref="M146:M151" si="24">F146-L146</f>
        <v>168.67999999999302</v>
      </c>
      <c r="N146" s="49"/>
    </row>
    <row r="147" spans="1:14" s="69" customFormat="1" ht="36" x14ac:dyDescent="0.25">
      <c r="A147" s="72"/>
      <c r="B147" s="44"/>
      <c r="C147" s="45" t="s">
        <v>281</v>
      </c>
      <c r="D147" s="46" t="s">
        <v>282</v>
      </c>
      <c r="E147" s="47">
        <v>5000</v>
      </c>
      <c r="F147" s="48">
        <v>5000</v>
      </c>
      <c r="G147" s="48"/>
      <c r="H147" s="48"/>
      <c r="I147" s="48"/>
      <c r="J147" s="48">
        <v>4200</v>
      </c>
      <c r="K147" s="48">
        <v>0</v>
      </c>
      <c r="L147" s="48">
        <f t="shared" si="23"/>
        <v>4200</v>
      </c>
      <c r="M147" s="48">
        <f t="shared" si="24"/>
        <v>800</v>
      </c>
      <c r="N147" s="49"/>
    </row>
    <row r="148" spans="1:14" s="69" customFormat="1" ht="18" x14ac:dyDescent="0.25">
      <c r="A148" s="72"/>
      <c r="B148" s="44"/>
      <c r="C148" s="45" t="s">
        <v>283</v>
      </c>
      <c r="D148" s="46" t="s">
        <v>284</v>
      </c>
      <c r="E148" s="47">
        <v>20000</v>
      </c>
      <c r="F148" s="48">
        <v>20000</v>
      </c>
      <c r="G148" s="48"/>
      <c r="H148" s="48"/>
      <c r="I148" s="48">
        <v>1200</v>
      </c>
      <c r="J148" s="48"/>
      <c r="K148" s="48">
        <v>3000</v>
      </c>
      <c r="L148" s="48">
        <f t="shared" si="23"/>
        <v>3000</v>
      </c>
      <c r="M148" s="48">
        <f t="shared" si="24"/>
        <v>17000</v>
      </c>
      <c r="N148" s="49"/>
    </row>
    <row r="149" spans="1:14" s="43" customFormat="1" ht="21" x14ac:dyDescent="0.25">
      <c r="A149" s="71"/>
      <c r="B149" s="34" t="s">
        <v>285</v>
      </c>
      <c r="C149" s="35"/>
      <c r="D149" s="36" t="s">
        <v>286</v>
      </c>
      <c r="E149" s="37">
        <f>E150+E151</f>
        <v>1000000</v>
      </c>
      <c r="F149" s="38">
        <f>F150+F151</f>
        <v>1000000</v>
      </c>
      <c r="G149" s="37"/>
      <c r="H149" s="40">
        <f>F149-G149</f>
        <v>1000000</v>
      </c>
      <c r="I149" s="37"/>
      <c r="J149" s="37">
        <f>J150+J151</f>
        <v>596934.87</v>
      </c>
      <c r="K149" s="37">
        <f>K150+K151</f>
        <v>210000</v>
      </c>
      <c r="L149" s="41">
        <f>J149+K149</f>
        <v>806934.87</v>
      </c>
      <c r="M149" s="38"/>
      <c r="N149" s="42"/>
    </row>
    <row r="150" spans="1:14" s="69" customFormat="1" ht="36" x14ac:dyDescent="0.25">
      <c r="A150" s="72"/>
      <c r="B150" s="44"/>
      <c r="C150" s="45" t="s">
        <v>287</v>
      </c>
      <c r="D150" s="46" t="s">
        <v>288</v>
      </c>
      <c r="E150" s="47">
        <v>800000</v>
      </c>
      <c r="F150" s="47">
        <v>800000</v>
      </c>
      <c r="G150" s="48"/>
      <c r="H150" s="48"/>
      <c r="I150" s="48"/>
      <c r="J150" s="48">
        <v>491334.22000000003</v>
      </c>
      <c r="K150" s="48">
        <v>160000</v>
      </c>
      <c r="L150" s="48">
        <f>J150+K150</f>
        <v>651334.22</v>
      </c>
      <c r="M150" s="48">
        <f t="shared" si="24"/>
        <v>148665.78000000003</v>
      </c>
      <c r="N150" s="49"/>
    </row>
    <row r="151" spans="1:14" s="69" customFormat="1" ht="36" x14ac:dyDescent="0.25">
      <c r="A151" s="72"/>
      <c r="B151" s="44"/>
      <c r="C151" s="45" t="s">
        <v>289</v>
      </c>
      <c r="D151" s="46" t="s">
        <v>290</v>
      </c>
      <c r="E151" s="47">
        <v>200000</v>
      </c>
      <c r="F151" s="47">
        <v>200000</v>
      </c>
      <c r="G151" s="48"/>
      <c r="H151" s="48"/>
      <c r="I151" s="48"/>
      <c r="J151" s="48">
        <v>105600.65</v>
      </c>
      <c r="K151" s="48">
        <v>50000</v>
      </c>
      <c r="L151" s="48">
        <f>J151+K151</f>
        <v>155600.65</v>
      </c>
      <c r="M151" s="48">
        <f t="shared" si="24"/>
        <v>44399.350000000006</v>
      </c>
      <c r="N151" s="49"/>
    </row>
    <row r="152" spans="1:14" s="69" customFormat="1" ht="18" x14ac:dyDescent="0.25">
      <c r="A152" s="72"/>
      <c r="B152" s="22" t="s">
        <v>291</v>
      </c>
      <c r="C152" s="23"/>
      <c r="D152" s="24" t="s">
        <v>292</v>
      </c>
      <c r="E152" s="25"/>
      <c r="F152" s="25"/>
      <c r="G152" s="26"/>
      <c r="H152" s="26"/>
      <c r="I152" s="26"/>
      <c r="J152" s="26"/>
      <c r="K152" s="26"/>
      <c r="L152" s="26"/>
      <c r="M152" s="26"/>
      <c r="N152" s="27"/>
    </row>
    <row r="153" spans="1:14" ht="54" x14ac:dyDescent="0.25">
      <c r="B153" s="44"/>
      <c r="C153" s="45" t="s">
        <v>293</v>
      </c>
      <c r="D153" s="46" t="s">
        <v>294</v>
      </c>
      <c r="E153" s="47"/>
      <c r="F153" s="48"/>
      <c r="G153" s="48"/>
      <c r="H153" s="48"/>
      <c r="I153" s="48"/>
      <c r="J153" s="48"/>
      <c r="K153" s="48"/>
      <c r="L153" s="48"/>
      <c r="M153" s="48"/>
      <c r="N153" s="49"/>
    </row>
    <row r="154" spans="1:14" x14ac:dyDescent="0.25">
      <c r="M154" s="73"/>
    </row>
    <row r="155" spans="1:14" x14ac:dyDescent="0.25">
      <c r="M155" s="73"/>
    </row>
    <row r="156" spans="1:14" x14ac:dyDescent="0.25">
      <c r="M156" s="73"/>
    </row>
  </sheetData>
  <mergeCells count="13">
    <mergeCell ref="M4:M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ცვლილება 03.11.16</vt:lpstr>
      <vt:lpstr>ცვლილება დეტალური</vt:lpstr>
      <vt:lpstr>დეტალური შესრულება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2016-11-03T11:47:54Z</dcterms:modified>
</cp:coreProperties>
</file>