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jects\Gruzija\Report\"/>
    </mc:Choice>
  </mc:AlternateContent>
  <bookViews>
    <workbookView xWindow="0" yWindow="0" windowWidth="24000" windowHeight="9735" activeTab="1"/>
  </bookViews>
  <sheets>
    <sheet name="Experts - PERT" sheetId="2" r:id="rId1"/>
    <sheet name="Experts - summary" sheetId="3" r:id="rId2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C6" i="3"/>
  <c r="B6" i="3"/>
  <c r="B5" i="3"/>
  <c r="C5" i="3" s="1"/>
  <c r="B4" i="3"/>
  <c r="B7" i="3" s="1"/>
  <c r="B3" i="3"/>
  <c r="C3" i="3" s="1"/>
  <c r="B2" i="3"/>
  <c r="C2" i="3" s="1"/>
  <c r="A6" i="3"/>
  <c r="A5" i="3"/>
  <c r="A4" i="3"/>
  <c r="A3" i="3"/>
  <c r="A2" i="3"/>
  <c r="D7" i="3"/>
  <c r="C7" i="3" l="1"/>
  <c r="P26" i="2"/>
  <c r="E26" i="2"/>
  <c r="O26" i="2" s="1"/>
  <c r="M26" i="2" l="1"/>
  <c r="I26" i="2"/>
  <c r="K26" i="2"/>
  <c r="G26" i="2"/>
  <c r="B34" i="2" l="1"/>
  <c r="P3" i="2"/>
  <c r="E3" i="2"/>
  <c r="I3" i="2" s="1"/>
  <c r="K3" i="2" l="1"/>
  <c r="M3" i="2"/>
  <c r="G3" i="2"/>
  <c r="O3" i="2"/>
  <c r="C29" i="2"/>
  <c r="P17" i="2" l="1"/>
  <c r="E17" i="2"/>
  <c r="G17" i="2" s="1"/>
  <c r="I17" i="2" l="1"/>
  <c r="O17" i="2"/>
  <c r="M17" i="2"/>
  <c r="K17" i="2"/>
  <c r="P13" i="2"/>
  <c r="P12" i="2"/>
  <c r="E13" i="2"/>
  <c r="G13" i="2" s="1"/>
  <c r="E12" i="2"/>
  <c r="G12" i="2" s="1"/>
  <c r="I13" i="2" l="1"/>
  <c r="M13" i="2"/>
  <c r="M12" i="2"/>
  <c r="I12" i="2"/>
  <c r="K13" i="2"/>
  <c r="O13" i="2"/>
  <c r="O12" i="2"/>
  <c r="K12" i="2"/>
  <c r="P27" i="2" l="1"/>
  <c r="E27" i="2"/>
  <c r="M27" i="2" l="1"/>
  <c r="E25" i="2"/>
  <c r="O27" i="2"/>
  <c r="G27" i="2"/>
  <c r="K27" i="2"/>
  <c r="I27" i="2"/>
  <c r="E35" i="2"/>
  <c r="B35" i="2"/>
  <c r="B33" i="2"/>
  <c r="E33" i="2"/>
  <c r="P18" i="2" l="1"/>
  <c r="E18" i="2"/>
  <c r="K18" i="2" s="1"/>
  <c r="P14" i="2"/>
  <c r="E14" i="2"/>
  <c r="K14" i="2" s="1"/>
  <c r="M18" i="2" l="1"/>
  <c r="G18" i="2"/>
  <c r="O18" i="2"/>
  <c r="I18" i="2"/>
  <c r="O14" i="2"/>
  <c r="M14" i="2"/>
  <c r="I14" i="2"/>
  <c r="G14" i="2"/>
  <c r="E34" i="2" l="1"/>
  <c r="P24" i="2" l="1"/>
  <c r="P23" i="2"/>
  <c r="P21" i="2"/>
  <c r="P20" i="2"/>
  <c r="P16" i="2"/>
  <c r="P11" i="2"/>
  <c r="P10" i="2"/>
  <c r="P9" i="2"/>
  <c r="P8" i="2"/>
  <c r="P7" i="2"/>
  <c r="P6" i="2"/>
  <c r="P4" i="2"/>
  <c r="E24" i="2"/>
  <c r="E23" i="2"/>
  <c r="E21" i="2"/>
  <c r="M21" i="2" s="1"/>
  <c r="E20" i="2"/>
  <c r="E16" i="2"/>
  <c r="E11" i="2"/>
  <c r="O11" i="2" s="1"/>
  <c r="E10" i="2"/>
  <c r="G10" i="2" s="1"/>
  <c r="E9" i="2"/>
  <c r="E8" i="2"/>
  <c r="O8" i="2" s="1"/>
  <c r="E7" i="2"/>
  <c r="O7" i="2" s="1"/>
  <c r="E6" i="2"/>
  <c r="E4" i="2"/>
  <c r="E2" i="2" s="1"/>
  <c r="G9" i="2" l="1"/>
  <c r="E5" i="2"/>
  <c r="I4" i="2"/>
  <c r="O24" i="2"/>
  <c r="K24" i="2"/>
  <c r="I23" i="2"/>
  <c r="E22" i="2"/>
  <c r="G22" i="2" s="1"/>
  <c r="G20" i="2"/>
  <c r="E19" i="2"/>
  <c r="K20" i="2"/>
  <c r="K21" i="2"/>
  <c r="G21" i="2"/>
  <c r="O21" i="2"/>
  <c r="G16" i="2"/>
  <c r="E15" i="2"/>
  <c r="G15" i="2" s="1"/>
  <c r="M16" i="2"/>
  <c r="G6" i="2"/>
  <c r="K23" i="2"/>
  <c r="M23" i="2"/>
  <c r="G23" i="2"/>
  <c r="O23" i="2"/>
  <c r="O20" i="2"/>
  <c r="G11" i="2"/>
  <c r="O16" i="2"/>
  <c r="G7" i="2"/>
  <c r="G8" i="2"/>
  <c r="I9" i="2"/>
  <c r="I24" i="2"/>
  <c r="K9" i="2"/>
  <c r="M9" i="2"/>
  <c r="O9" i="2"/>
  <c r="G4" i="2"/>
  <c r="I6" i="2"/>
  <c r="I10" i="2"/>
  <c r="I16" i="2"/>
  <c r="I20" i="2"/>
  <c r="K4" i="2"/>
  <c r="M4" i="2"/>
  <c r="O4" i="2"/>
  <c r="K6" i="2"/>
  <c r="K10" i="2"/>
  <c r="M6" i="2"/>
  <c r="M10" i="2"/>
  <c r="O6" i="2"/>
  <c r="O10" i="2"/>
  <c r="K16" i="2"/>
  <c r="M24" i="2"/>
  <c r="G24" i="2"/>
  <c r="I7" i="2"/>
  <c r="I21" i="2"/>
  <c r="K7" i="2"/>
  <c r="M7" i="2"/>
  <c r="M20" i="2"/>
  <c r="I8" i="2"/>
  <c r="I11" i="2"/>
  <c r="K8" i="2"/>
  <c r="K11" i="2"/>
  <c r="M8" i="2"/>
  <c r="M11" i="2"/>
  <c r="I29" i="2" l="1"/>
  <c r="I31" i="2" s="1"/>
  <c r="E29" i="2"/>
  <c r="M19" i="2"/>
  <c r="G19" i="2"/>
  <c r="G29" i="2" s="1"/>
  <c r="O19" i="2"/>
  <c r="K5" i="2"/>
  <c r="K29" i="2" s="1"/>
  <c r="M5" i="2"/>
  <c r="M29" i="2" s="1"/>
  <c r="O5" i="2"/>
  <c r="O29" i="2" s="1"/>
  <c r="P29" i="2" l="1"/>
  <c r="G31" i="2"/>
  <c r="O31" i="2"/>
  <c r="K31" i="2"/>
  <c r="M31" i="2"/>
  <c r="E31" i="2" l="1"/>
  <c r="E37" i="2" l="1"/>
  <c r="E38" i="2" s="1"/>
  <c r="I38" i="2" s="1"/>
</calcChain>
</file>

<file path=xl/sharedStrings.xml><?xml version="1.0" encoding="utf-8"?>
<sst xmlns="http://schemas.openxmlformats.org/spreadsheetml/2006/main" count="77" uniqueCount="64">
  <si>
    <t xml:space="preserve">   A4.1 Prepare user documentation</t>
  </si>
  <si>
    <t xml:space="preserve">   A4.2 Prepare system documentation</t>
  </si>
  <si>
    <t xml:space="preserve">   A5.1 Preparation of trainings</t>
  </si>
  <si>
    <t xml:space="preserve">   A5.2 Delivery of trainings</t>
  </si>
  <si>
    <t>Best case</t>
  </si>
  <si>
    <t>Worst case</t>
  </si>
  <si>
    <t>Most likely case</t>
  </si>
  <si>
    <t>Database Developer</t>
  </si>
  <si>
    <t>Software Developer</t>
  </si>
  <si>
    <t>Expected (PERT)</t>
  </si>
  <si>
    <t>Summ %</t>
  </si>
  <si>
    <t>%</t>
  </si>
  <si>
    <t>days</t>
  </si>
  <si>
    <t xml:space="preserve">Software / System Architect </t>
  </si>
  <si>
    <t>Net cost per day</t>
  </si>
  <si>
    <t>Total cost</t>
  </si>
  <si>
    <t>Travel costs</t>
  </si>
  <si>
    <t>Training cost</t>
  </si>
  <si>
    <t>Hotel costs</t>
  </si>
  <si>
    <t>Project management cost</t>
  </si>
  <si>
    <t>TOTAL</t>
  </si>
  <si>
    <t>TOTAL:</t>
  </si>
  <si>
    <t>Fee:</t>
  </si>
  <si>
    <t xml:space="preserve">Flight cost: </t>
  </si>
  <si>
    <t>Number of flights:</t>
  </si>
  <si>
    <t>Number of nights</t>
  </si>
  <si>
    <t>Estimated</t>
  </si>
  <si>
    <t>TOTAL WORKING DAYS</t>
  </si>
  <si>
    <t>Total</t>
  </si>
  <si>
    <t>Nr. of perdiems</t>
  </si>
  <si>
    <t>1) System design</t>
  </si>
  <si>
    <t>2) Software development and testing</t>
  </si>
  <si>
    <t xml:space="preserve">   A2.4 Develop core web framework + sections</t>
  </si>
  <si>
    <t>3) Deployment</t>
  </si>
  <si>
    <t xml:space="preserve">   A3.1 Deployment to test environment</t>
  </si>
  <si>
    <t xml:space="preserve">   A3.2 Deployment to production environment</t>
  </si>
  <si>
    <t>4) System documentation</t>
  </si>
  <si>
    <t>5) System training</t>
  </si>
  <si>
    <t>A6.1 Remote support</t>
  </si>
  <si>
    <t>6) Support after delivery (3 months)</t>
  </si>
  <si>
    <t>Tester &amp; Documenter &amp; Support</t>
  </si>
  <si>
    <t>Periderms</t>
  </si>
  <si>
    <t xml:space="preserve">   A2.1 Set up project development environment</t>
  </si>
  <si>
    <t>A3.3 Acceptance testing</t>
  </si>
  <si>
    <t xml:space="preserve">   A2.3 LMIS database / data warehouse design and implementation</t>
  </si>
  <si>
    <t>A2.8 Developement of ETL (Extract-Transform-Load) packages and procedures</t>
  </si>
  <si>
    <t xml:space="preserve">   A1.1 Familiarize with the project documentation and  project team. </t>
  </si>
  <si>
    <t xml:space="preserve">   A1.2 Data analysis and development of datasets specifications</t>
  </si>
  <si>
    <t>Hotel per night</t>
  </si>
  <si>
    <t>Perdiems</t>
  </si>
  <si>
    <t xml:space="preserve">   A2.2 Define, design and implement web theme(s) and User Interface</t>
  </si>
  <si>
    <t>Team Leader</t>
  </si>
  <si>
    <t>Activity Name</t>
  </si>
  <si>
    <t>A2.7 Development of LMIS administration modules (content management modul, data import module, administration, master data management, event viewer, configuration)</t>
  </si>
  <si>
    <t>A6.1 On-site support</t>
  </si>
  <si>
    <t>A2.9 System, regresion and performance testing</t>
  </si>
  <si>
    <t xml:space="preserve">   A2.5 Design and implement security</t>
  </si>
  <si>
    <t xml:space="preserve">   A2.6 Development and testing of data analysis module (charts, tables, data tools, pivot views)</t>
  </si>
  <si>
    <t>Job role</t>
  </si>
  <si>
    <t>Duration (months)</t>
  </si>
  <si>
    <t>Persons</t>
  </si>
  <si>
    <t>Total:</t>
  </si>
  <si>
    <t>Duration (days)</t>
  </si>
  <si>
    <t>Eengineering days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</si>
</sst>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\ [$€-1]"/>
    <numFmt numFmtId="166" formatCode="#,##0.00\ [$€-1]"/>
    <numFmt numFmtId="167" formatCode="#,##0.00\ [$€-1];\-#,##0.00\ [$€-1]"/>
    <numFmt numFmtId="168" formatCode="0.0%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9"/>
      <color theme="1"/>
      <name val="Segoe U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9" tint="0.39997558519241921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rgb="FF3F3F3F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8" tint="0.39997558519241921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i/>
      <sz val="10"/>
      <color theme="9" tint="-0.249977111117893"/>
      <name val="Calibri"/>
      <family val="2"/>
      <charset val="238"/>
      <scheme val="minor"/>
    </font>
    <font>
      <b/>
      <sz val="9"/>
      <color rgb="FF363636"/>
      <name val="Segoe UI"/>
      <family val="2"/>
      <charset val="238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B1BBCC"/>
      </left>
      <right style="thin">
        <color theme="9" tint="0.59996337778862885"/>
      </right>
      <top style="thin">
        <color theme="9" tint="0.59996337778862885"/>
      </top>
      <bottom style="thin">
        <color rgb="FFB1BBCC"/>
      </bottom>
      <diagonal/>
    </border>
    <border>
      <left/>
      <right style="thin">
        <color rgb="FFB1BBCC"/>
      </right>
      <top style="thin">
        <color rgb="FFB1BBCC"/>
      </top>
      <bottom style="thin">
        <color theme="9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B1BBCC"/>
      </left>
      <right/>
      <top style="thin">
        <color rgb="FFB1BBCC"/>
      </top>
      <bottom style="thin">
        <color theme="9" tint="0.59996337778862885"/>
      </bottom>
      <diagonal/>
    </border>
    <border>
      <left style="thin">
        <color rgb="FFB1BBCC"/>
      </left>
      <right/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B1BBCC"/>
      </left>
      <right/>
      <top style="thin">
        <color theme="9" tint="0.59996337778862885"/>
      </top>
      <bottom style="thin">
        <color rgb="FFB1BBCC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rgb="FFB1BBCC"/>
      </top>
      <bottom style="thin">
        <color theme="9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rgb="FFB1BBCC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/>
      <right/>
      <top style="thin">
        <color rgb="FFB1BBCC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rgb="FFB1BBCC"/>
      </bottom>
      <diagonal/>
    </border>
    <border>
      <left/>
      <right style="thin">
        <color rgb="FFB1BBCC"/>
      </right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rgb="FFB1BBCC"/>
      </right>
      <top style="thin">
        <color theme="9" tint="0.59996337778862885"/>
      </top>
      <bottom style="thin">
        <color rgb="FFB1BBCC"/>
      </bottom>
      <diagonal/>
    </border>
    <border>
      <left/>
      <right style="thin">
        <color theme="9" tint="0.39994506668294322"/>
      </right>
      <top style="thin">
        <color rgb="FFB1BBCC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39994506668294322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39994506668294322"/>
      </right>
      <top style="thin">
        <color theme="9" tint="0.59996337778862885"/>
      </top>
      <bottom style="thin">
        <color rgb="FFB1BBCC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9" tint="0.3999450666829432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1" fillId="10" borderId="0" applyNumberFormat="0" applyBorder="0" applyAlignment="0" applyProtection="0"/>
  </cellStyleXfs>
  <cellXfs count="99">
    <xf numFmtId="0" fontId="0" fillId="0" borderId="0" xfId="0"/>
    <xf numFmtId="0" fontId="4" fillId="7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164" fontId="0" fillId="0" borderId="0" xfId="0" applyNumberFormat="1"/>
    <xf numFmtId="0" fontId="3" fillId="7" borderId="3" xfId="0" applyFont="1" applyFill="1" applyBorder="1" applyAlignment="1">
      <alignment horizontal="center"/>
    </xf>
    <xf numFmtId="9" fontId="6" fillId="0" borderId="3" xfId="0" applyNumberFormat="1" applyFont="1" applyBorder="1"/>
    <xf numFmtId="9" fontId="6" fillId="7" borderId="3" xfId="0" applyNumberFormat="1" applyFont="1" applyFill="1" applyBorder="1"/>
    <xf numFmtId="9" fontId="6" fillId="4" borderId="4" xfId="0" applyNumberFormat="1" applyFont="1" applyFill="1" applyBorder="1" applyAlignment="1">
      <alignment vertical="center" wrapText="1"/>
    </xf>
    <xf numFmtId="0" fontId="2" fillId="2" borderId="1" xfId="1" applyAlignment="1">
      <alignment horizontal="right"/>
    </xf>
    <xf numFmtId="0" fontId="2" fillId="2" borderId="1" xfId="1"/>
    <xf numFmtId="0" fontId="1" fillId="0" borderId="0" xfId="0" applyFont="1"/>
    <xf numFmtId="0" fontId="8" fillId="2" borderId="1" xfId="1" applyFont="1" applyAlignment="1">
      <alignment horizontal="right"/>
    </xf>
    <xf numFmtId="0" fontId="8" fillId="2" borderId="1" xfId="1" applyFont="1"/>
    <xf numFmtId="0" fontId="9" fillId="0" borderId="0" xfId="0" applyFont="1"/>
    <xf numFmtId="167" fontId="2" fillId="2" borderId="1" xfId="1" applyNumberFormat="1"/>
    <xf numFmtId="0" fontId="10" fillId="2" borderId="1" xfId="1" applyFont="1"/>
    <xf numFmtId="0" fontId="1" fillId="10" borderId="2" xfId="3" applyBorder="1" applyAlignment="1">
      <alignment horizontal="right"/>
    </xf>
    <xf numFmtId="0" fontId="11" fillId="3" borderId="2" xfId="2" applyFont="1"/>
    <xf numFmtId="0" fontId="12" fillId="3" borderId="2" xfId="2" applyFont="1" applyAlignment="1">
      <alignment horizontal="right"/>
    </xf>
    <xf numFmtId="166" fontId="12" fillId="3" borderId="2" xfId="2" applyNumberFormat="1" applyFont="1"/>
    <xf numFmtId="164" fontId="1" fillId="10" borderId="13" xfId="3" applyNumberFormat="1" applyBorder="1" applyAlignment="1">
      <alignment horizontal="right"/>
    </xf>
    <xf numFmtId="164" fontId="1" fillId="10" borderId="13" xfId="3" applyNumberFormat="1" applyBorder="1"/>
    <xf numFmtId="164" fontId="0" fillId="10" borderId="13" xfId="3" applyNumberFormat="1" applyFont="1" applyBorder="1" applyAlignment="1">
      <alignment horizontal="right"/>
    </xf>
    <xf numFmtId="167" fontId="8" fillId="3" borderId="14" xfId="2" applyNumberFormat="1" applyFont="1" applyBorder="1"/>
    <xf numFmtId="166" fontId="13" fillId="10" borderId="13" xfId="3" applyNumberFormat="1" applyFont="1" applyBorder="1"/>
    <xf numFmtId="1" fontId="13" fillId="10" borderId="13" xfId="3" applyNumberFormat="1" applyFont="1" applyBorder="1"/>
    <xf numFmtId="168" fontId="13" fillId="10" borderId="2" xfId="3" applyNumberFormat="1" applyFont="1" applyBorder="1"/>
    <xf numFmtId="0" fontId="14" fillId="2" borderId="1" xfId="1" applyFont="1"/>
    <xf numFmtId="0" fontId="3" fillId="7" borderId="16" xfId="0" applyFont="1" applyFill="1" applyBorder="1" applyAlignment="1">
      <alignment horizontal="center"/>
    </xf>
    <xf numFmtId="9" fontId="6" fillId="0" borderId="16" xfId="0" applyNumberFormat="1" applyFont="1" applyBorder="1"/>
    <xf numFmtId="9" fontId="6" fillId="7" borderId="16" xfId="0" applyNumberFormat="1" applyFont="1" applyFill="1" applyBorder="1"/>
    <xf numFmtId="9" fontId="6" fillId="4" borderId="17" xfId="0" applyNumberFormat="1" applyFont="1" applyFill="1" applyBorder="1" applyAlignment="1">
      <alignment vertical="center" wrapText="1"/>
    </xf>
    <xf numFmtId="0" fontId="3" fillId="7" borderId="18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164" fontId="0" fillId="0" borderId="21" xfId="0" applyNumberFormat="1" applyBorder="1"/>
    <xf numFmtId="164" fontId="0" fillId="7" borderId="21" xfId="0" applyNumberFormat="1" applyFill="1" applyBorder="1"/>
    <xf numFmtId="164" fontId="0" fillId="0" borderId="22" xfId="0" applyNumberFormat="1" applyBorder="1"/>
    <xf numFmtId="0" fontId="0" fillId="0" borderId="0" xfId="0" applyBorder="1"/>
    <xf numFmtId="0" fontId="0" fillId="0" borderId="24" xfId="0" applyBorder="1"/>
    <xf numFmtId="0" fontId="2" fillId="2" borderId="23" xfId="1" applyFont="1" applyBorder="1" applyAlignment="1">
      <alignment horizontal="right"/>
    </xf>
    <xf numFmtId="0" fontId="7" fillId="2" borderId="23" xfId="1" applyFont="1" applyBorder="1"/>
    <xf numFmtId="0" fontId="2" fillId="2" borderId="23" xfId="1" applyFont="1" applyBorder="1"/>
    <xf numFmtId="0" fontId="10" fillId="2" borderId="23" xfId="1" applyFont="1" applyBorder="1" applyAlignment="1">
      <alignment horizontal="right"/>
    </xf>
    <xf numFmtId="0" fontId="10" fillId="2" borderId="23" xfId="1" applyFont="1" applyBorder="1"/>
    <xf numFmtId="164" fontId="10" fillId="2" borderId="23" xfId="1" applyNumberFormat="1" applyFont="1" applyBorder="1"/>
    <xf numFmtId="166" fontId="10" fillId="2" borderId="23" xfId="1" applyNumberFormat="1" applyFont="1" applyBorder="1"/>
    <xf numFmtId="165" fontId="10" fillId="2" borderId="23" xfId="1" applyNumberFormat="1" applyFont="1" applyBorder="1"/>
    <xf numFmtId="0" fontId="8" fillId="2" borderId="23" xfId="1" applyFont="1" applyBorder="1" applyAlignment="1">
      <alignment horizontal="right"/>
    </xf>
    <xf numFmtId="0" fontId="8" fillId="2" borderId="23" xfId="1" applyFont="1" applyBorder="1"/>
    <xf numFmtId="166" fontId="8" fillId="3" borderId="23" xfId="2" applyNumberFormat="1" applyFont="1" applyBorder="1"/>
    <xf numFmtId="166" fontId="8" fillId="2" borderId="23" xfId="1" applyNumberFormat="1" applyFont="1" applyBorder="1"/>
    <xf numFmtId="164" fontId="8" fillId="2" borderId="23" xfId="1" applyNumberFormat="1" applyFont="1" applyBorder="1"/>
    <xf numFmtId="0" fontId="16" fillId="6" borderId="10" xfId="0" applyFont="1" applyFill="1" applyBorder="1" applyAlignment="1"/>
    <xf numFmtId="0" fontId="16" fillId="6" borderId="10" xfId="0" applyFont="1" applyFill="1" applyBorder="1" applyAlignment="1">
      <alignment horizontal="right"/>
    </xf>
    <xf numFmtId="164" fontId="16" fillId="6" borderId="10" xfId="0" applyNumberFormat="1" applyFont="1" applyFill="1" applyBorder="1" applyAlignment="1"/>
    <xf numFmtId="0" fontId="17" fillId="0" borderId="6" xfId="0" applyFont="1" applyBorder="1"/>
    <xf numFmtId="0" fontId="17" fillId="4" borderId="12" xfId="0" applyFont="1" applyFill="1" applyBorder="1" applyAlignment="1">
      <alignment vertical="center" wrapText="1"/>
    </xf>
    <xf numFmtId="164" fontId="15" fillId="5" borderId="6" xfId="0" applyNumberFormat="1" applyFont="1" applyFill="1" applyBorder="1"/>
    <xf numFmtId="164" fontId="15" fillId="5" borderId="12" xfId="0" applyNumberFormat="1" applyFont="1" applyFill="1" applyBorder="1"/>
    <xf numFmtId="9" fontId="18" fillId="0" borderId="18" xfId="0" applyNumberFormat="1" applyFont="1" applyBorder="1"/>
    <xf numFmtId="9" fontId="18" fillId="7" borderId="18" xfId="0" applyNumberFormat="1" applyFont="1" applyFill="1" applyBorder="1"/>
    <xf numFmtId="9" fontId="18" fillId="0" borderId="19" xfId="0" applyNumberFormat="1" applyFont="1" applyBorder="1"/>
    <xf numFmtId="1" fontId="14" fillId="2" borderId="1" xfId="1" applyNumberFormat="1" applyFont="1"/>
    <xf numFmtId="0" fontId="5" fillId="4" borderId="8" xfId="0" applyFont="1" applyFill="1" applyBorder="1" applyAlignment="1">
      <alignment horizontal="left" vertical="center" wrapText="1" indent="1"/>
    </xf>
    <xf numFmtId="0" fontId="17" fillId="11" borderId="1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 indent="1"/>
    </xf>
    <xf numFmtId="164" fontId="0" fillId="10" borderId="13" xfId="3" applyNumberFormat="1" applyFont="1" applyBorder="1"/>
    <xf numFmtId="0" fontId="19" fillId="9" borderId="7" xfId="0" applyFont="1" applyFill="1" applyBorder="1" applyAlignment="1">
      <alignment vertical="center" wrapText="1"/>
    </xf>
    <xf numFmtId="0" fontId="19" fillId="8" borderId="6" xfId="0" applyFont="1" applyFill="1" applyBorder="1" applyAlignment="1">
      <alignment horizontal="center" vertical="center" wrapText="1"/>
    </xf>
    <xf numFmtId="164" fontId="19" fillId="8" borderId="6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vertical="center" wrapText="1"/>
    </xf>
    <xf numFmtId="0" fontId="15" fillId="0" borderId="0" xfId="0" applyFont="1"/>
    <xf numFmtId="0" fontId="19" fillId="9" borderId="11" xfId="0" applyFont="1" applyFill="1" applyBorder="1" applyAlignment="1">
      <alignment horizontal="center" vertical="center" wrapText="1"/>
    </xf>
    <xf numFmtId="0" fontId="19" fillId="9" borderId="20" xfId="0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20" fillId="0" borderId="25" xfId="0" applyFont="1" applyBorder="1" applyAlignment="1">
      <alignment vertical="center" wrapText="1"/>
    </xf>
    <xf numFmtId="0" fontId="20" fillId="0" borderId="26" xfId="0" applyFont="1" applyBorder="1" applyAlignment="1">
      <alignment horizontal="center" vertical="center" wrapText="1"/>
    </xf>
    <xf numFmtId="0" fontId="0" fillId="0" borderId="28" xfId="0" applyFont="1" applyBorder="1"/>
    <xf numFmtId="164" fontId="0" fillId="0" borderId="29" xfId="0" applyNumberFormat="1" applyBorder="1"/>
    <xf numFmtId="0" fontId="0" fillId="0" borderId="31" xfId="0" applyFont="1" applyBorder="1"/>
    <xf numFmtId="164" fontId="0" fillId="0" borderId="32" xfId="0" applyNumberFormat="1" applyBorder="1"/>
    <xf numFmtId="0" fontId="20" fillId="0" borderId="25" xfId="0" applyFont="1" applyBorder="1"/>
    <xf numFmtId="164" fontId="15" fillId="0" borderId="26" xfId="0" applyNumberFormat="1" applyFont="1" applyBorder="1"/>
    <xf numFmtId="164" fontId="20" fillId="0" borderId="26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0" fillId="0" borderId="29" xfId="0" applyNumberFormat="1" applyFont="1" applyBorder="1"/>
    <xf numFmtId="0" fontId="0" fillId="0" borderId="30" xfId="0" applyBorder="1"/>
    <xf numFmtId="0" fontId="0" fillId="0" borderId="34" xfId="0" applyFont="1" applyBorder="1"/>
    <xf numFmtId="164" fontId="0" fillId="0" borderId="35" xfId="0" applyNumberFormat="1" applyFont="1" applyBorder="1"/>
    <xf numFmtId="164" fontId="0" fillId="0" borderId="35" xfId="0" applyNumberFormat="1" applyBorder="1"/>
    <xf numFmtId="0" fontId="0" fillId="0" borderId="36" xfId="0" applyBorder="1"/>
    <xf numFmtId="0" fontId="20" fillId="0" borderId="27" xfId="0" applyFont="1" applyBorder="1" applyAlignment="1">
      <alignment horizontal="center" vertical="center" wrapText="1"/>
    </xf>
    <xf numFmtId="164" fontId="0" fillId="0" borderId="32" xfId="0" applyNumberFormat="1" applyFont="1" applyBorder="1"/>
    <xf numFmtId="0" fontId="0" fillId="0" borderId="33" xfId="0" applyBorder="1"/>
    <xf numFmtId="164" fontId="20" fillId="0" borderId="26" xfId="0" applyNumberFormat="1" applyFont="1" applyBorder="1"/>
    <xf numFmtId="0" fontId="15" fillId="0" borderId="27" xfId="0" applyFont="1" applyBorder="1"/>
  </cellXfs>
  <cellStyles count="4">
    <cellStyle name="20% - Accent2" xfId="3" builtinId="34"/>
    <cellStyle name="Normal" xfId="0" builtinId="0"/>
    <cellStyle name="Note" xfId="2" builtinId="1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Zeros="0" topLeftCell="A10" zoomScaleNormal="100" workbookViewId="0">
      <selection activeCell="G30" sqref="G30"/>
    </sheetView>
  </sheetViews>
  <sheetFormatPr defaultRowHeight="15" x14ac:dyDescent="0.25"/>
  <cols>
    <col min="1" max="1" width="49.140625" customWidth="1"/>
    <col min="2" max="2" width="9" customWidth="1"/>
    <col min="3" max="3" width="8.5703125" customWidth="1"/>
    <col min="4" max="4" width="9.140625" customWidth="1"/>
    <col min="5" max="5" width="13.28515625" style="4" customWidth="1"/>
    <col min="6" max="6" width="5.28515625" customWidth="1"/>
    <col min="7" max="7" width="16.85546875" bestFit="1" customWidth="1"/>
    <col min="8" max="8" width="8.7109375" bestFit="1" customWidth="1"/>
    <col min="9" max="9" width="16.5703125" customWidth="1"/>
    <col min="10" max="10" width="5" bestFit="1" customWidth="1"/>
    <col min="11" max="11" width="14.28515625" bestFit="1" customWidth="1"/>
    <col min="12" max="12" width="4.85546875" bestFit="1" customWidth="1"/>
    <col min="13" max="13" width="14.140625" customWidth="1"/>
    <col min="14" max="14" width="5.85546875" bestFit="1" customWidth="1"/>
    <col min="15" max="15" width="12.85546875" bestFit="1" customWidth="1"/>
  </cols>
  <sheetData>
    <row r="1" spans="1:16" s="73" customFormat="1" ht="24" x14ac:dyDescent="0.25">
      <c r="A1" s="69" t="s">
        <v>52</v>
      </c>
      <c r="B1" s="70" t="s">
        <v>4</v>
      </c>
      <c r="C1" s="70" t="s">
        <v>5</v>
      </c>
      <c r="D1" s="70" t="s">
        <v>6</v>
      </c>
      <c r="E1" s="71" t="s">
        <v>9</v>
      </c>
      <c r="F1" s="74" t="s">
        <v>51</v>
      </c>
      <c r="G1" s="75"/>
      <c r="H1" s="76" t="s">
        <v>13</v>
      </c>
      <c r="I1" s="77"/>
      <c r="J1" s="76" t="s">
        <v>7</v>
      </c>
      <c r="K1" s="77"/>
      <c r="L1" s="76" t="s">
        <v>8</v>
      </c>
      <c r="M1" s="77"/>
      <c r="N1" s="76" t="s">
        <v>40</v>
      </c>
      <c r="O1" s="77"/>
      <c r="P1" s="72" t="s">
        <v>10</v>
      </c>
    </row>
    <row r="2" spans="1:16" x14ac:dyDescent="0.25">
      <c r="A2" s="1" t="s">
        <v>30</v>
      </c>
      <c r="B2" s="53"/>
      <c r="C2" s="53"/>
      <c r="D2" s="54" t="s">
        <v>28</v>
      </c>
      <c r="E2" s="55">
        <f>SUM(E3:E4)</f>
        <v>38.833333333333336</v>
      </c>
      <c r="F2" s="5" t="s">
        <v>11</v>
      </c>
      <c r="G2" s="34" t="s">
        <v>12</v>
      </c>
      <c r="H2" s="29" t="s">
        <v>11</v>
      </c>
      <c r="I2" s="34" t="s">
        <v>12</v>
      </c>
      <c r="J2" s="29" t="s">
        <v>11</v>
      </c>
      <c r="K2" s="34" t="s">
        <v>12</v>
      </c>
      <c r="L2" s="29" t="s">
        <v>11</v>
      </c>
      <c r="M2" s="34" t="s">
        <v>12</v>
      </c>
      <c r="N2" s="29" t="s">
        <v>11</v>
      </c>
      <c r="O2" s="34" t="s">
        <v>12</v>
      </c>
      <c r="P2" s="33" t="s">
        <v>11</v>
      </c>
    </row>
    <row r="3" spans="1:16" ht="30" x14ac:dyDescent="0.25">
      <c r="A3" s="2" t="s">
        <v>46</v>
      </c>
      <c r="B3" s="56">
        <v>5</v>
      </c>
      <c r="C3" s="56">
        <v>10</v>
      </c>
      <c r="D3" s="56">
        <v>7</v>
      </c>
      <c r="E3" s="58">
        <f>(B3+C3+4*D3)/6</f>
        <v>7.166666666666667</v>
      </c>
      <c r="F3" s="6">
        <v>0.5</v>
      </c>
      <c r="G3" s="35">
        <f>F3*$E3</f>
        <v>3.5833333333333335</v>
      </c>
      <c r="H3" s="30">
        <v>0.3</v>
      </c>
      <c r="I3" s="35">
        <f>H3*$E3</f>
        <v>2.15</v>
      </c>
      <c r="J3" s="30">
        <v>0.1</v>
      </c>
      <c r="K3" s="35">
        <f t="shared" ref="K3" si="0">J3*$E3</f>
        <v>0.71666666666666679</v>
      </c>
      <c r="L3" s="30">
        <v>0.1</v>
      </c>
      <c r="M3" s="35">
        <f t="shared" ref="M3" si="1">L3*$E3</f>
        <v>0.71666666666666679</v>
      </c>
      <c r="N3" s="30"/>
      <c r="O3" s="35">
        <f t="shared" ref="O3" si="2">N3*$E3</f>
        <v>0</v>
      </c>
      <c r="P3" s="60">
        <f>F3+H3+J3+L3+N3</f>
        <v>1</v>
      </c>
    </row>
    <row r="4" spans="1:16" ht="30" x14ac:dyDescent="0.25">
      <c r="A4" s="2" t="s">
        <v>47</v>
      </c>
      <c r="B4" s="56">
        <v>20</v>
      </c>
      <c r="C4" s="56">
        <v>50</v>
      </c>
      <c r="D4" s="56">
        <v>30</v>
      </c>
      <c r="E4" s="58">
        <f>(B4+C4+4*D4)/6</f>
        <v>31.666666666666668</v>
      </c>
      <c r="F4" s="6">
        <v>0.55000000000000004</v>
      </c>
      <c r="G4" s="35">
        <f>F4*$E4</f>
        <v>17.416666666666668</v>
      </c>
      <c r="H4" s="30">
        <v>0.35</v>
      </c>
      <c r="I4" s="35">
        <f>H4*$E4</f>
        <v>11.083333333333334</v>
      </c>
      <c r="J4" s="30">
        <v>0.1</v>
      </c>
      <c r="K4" s="35">
        <f t="shared" ref="K4:M5" si="3">J4*$E4</f>
        <v>3.166666666666667</v>
      </c>
      <c r="L4" s="30"/>
      <c r="M4" s="35">
        <f t="shared" si="3"/>
        <v>0</v>
      </c>
      <c r="N4" s="30"/>
      <c r="O4" s="35">
        <f t="shared" ref="O4" si="4">N4*$E4</f>
        <v>0</v>
      </c>
      <c r="P4" s="60">
        <f>F4+H4+J4+L4+N4</f>
        <v>1</v>
      </c>
    </row>
    <row r="5" spans="1:16" x14ac:dyDescent="0.25">
      <c r="A5" s="1" t="s">
        <v>31</v>
      </c>
      <c r="B5" s="53"/>
      <c r="C5" s="53"/>
      <c r="D5" s="54" t="s">
        <v>28</v>
      </c>
      <c r="E5" s="55">
        <f>SUM(E6:E14)</f>
        <v>184</v>
      </c>
      <c r="F5" s="7"/>
      <c r="G5" s="36"/>
      <c r="H5" s="31"/>
      <c r="I5" s="36"/>
      <c r="J5" s="31"/>
      <c r="K5" s="36">
        <f t="shared" si="3"/>
        <v>0</v>
      </c>
      <c r="L5" s="31"/>
      <c r="M5" s="36">
        <f t="shared" si="3"/>
        <v>0</v>
      </c>
      <c r="N5" s="31"/>
      <c r="O5" s="36">
        <f t="shared" ref="O5" si="5">N5*$E5</f>
        <v>0</v>
      </c>
      <c r="P5" s="61"/>
    </row>
    <row r="6" spans="1:16" x14ac:dyDescent="0.25">
      <c r="A6" s="2" t="s">
        <v>42</v>
      </c>
      <c r="B6" s="56">
        <v>2</v>
      </c>
      <c r="C6" s="56">
        <v>5</v>
      </c>
      <c r="D6" s="56">
        <v>3</v>
      </c>
      <c r="E6" s="58">
        <f t="shared" ref="E6:E14" si="6">(B6+C6+4*D6)/6</f>
        <v>3.1666666666666665</v>
      </c>
      <c r="F6" s="6"/>
      <c r="G6" s="35">
        <f t="shared" ref="G6:G15" si="7">F6*$E6</f>
        <v>0</v>
      </c>
      <c r="H6" s="30">
        <v>0.5</v>
      </c>
      <c r="I6" s="35">
        <f t="shared" ref="I6:K14" si="8">H6*$E6</f>
        <v>1.5833333333333333</v>
      </c>
      <c r="J6" s="30">
        <v>0.3</v>
      </c>
      <c r="K6" s="35">
        <f t="shared" si="8"/>
        <v>0.95</v>
      </c>
      <c r="L6" s="30">
        <v>0.2</v>
      </c>
      <c r="M6" s="35">
        <f t="shared" ref="M6" si="9">L6*$E6</f>
        <v>0.6333333333333333</v>
      </c>
      <c r="N6" s="30"/>
      <c r="O6" s="35">
        <f t="shared" ref="O6" si="10">N6*$E6</f>
        <v>0</v>
      </c>
      <c r="P6" s="60">
        <f t="shared" ref="P6:P10" si="11">F6+H6+J6+L6+N6</f>
        <v>1</v>
      </c>
    </row>
    <row r="7" spans="1:16" ht="30" x14ac:dyDescent="0.25">
      <c r="A7" s="2" t="s">
        <v>50</v>
      </c>
      <c r="B7" s="56">
        <v>10</v>
      </c>
      <c r="C7" s="56">
        <v>25</v>
      </c>
      <c r="D7" s="56">
        <v>15</v>
      </c>
      <c r="E7" s="58">
        <f t="shared" si="6"/>
        <v>15.833333333333334</v>
      </c>
      <c r="F7" s="6">
        <v>0.1</v>
      </c>
      <c r="G7" s="35">
        <f t="shared" si="7"/>
        <v>1.5833333333333335</v>
      </c>
      <c r="H7" s="30">
        <v>0.2</v>
      </c>
      <c r="I7" s="35">
        <f t="shared" si="8"/>
        <v>3.166666666666667</v>
      </c>
      <c r="J7" s="30"/>
      <c r="K7" s="35">
        <f t="shared" si="8"/>
        <v>0</v>
      </c>
      <c r="L7" s="30">
        <v>0.7</v>
      </c>
      <c r="M7" s="35">
        <f t="shared" ref="M7" si="12">L7*$E7</f>
        <v>11.083333333333334</v>
      </c>
      <c r="N7" s="30"/>
      <c r="O7" s="35">
        <f t="shared" ref="O7" si="13">N7*$E7</f>
        <v>0</v>
      </c>
      <c r="P7" s="60">
        <f t="shared" si="11"/>
        <v>1</v>
      </c>
    </row>
    <row r="8" spans="1:16" ht="30" x14ac:dyDescent="0.25">
      <c r="A8" s="2" t="s">
        <v>44</v>
      </c>
      <c r="B8" s="56">
        <v>15</v>
      </c>
      <c r="C8" s="56">
        <v>40</v>
      </c>
      <c r="D8" s="56">
        <v>20</v>
      </c>
      <c r="E8" s="58">
        <f t="shared" si="6"/>
        <v>22.5</v>
      </c>
      <c r="F8" s="6"/>
      <c r="G8" s="35">
        <f t="shared" si="7"/>
        <v>0</v>
      </c>
      <c r="H8" s="30">
        <v>0.3</v>
      </c>
      <c r="I8" s="35">
        <f t="shared" si="8"/>
        <v>6.75</v>
      </c>
      <c r="J8" s="30">
        <v>0.7</v>
      </c>
      <c r="K8" s="35">
        <f t="shared" si="8"/>
        <v>15.749999999999998</v>
      </c>
      <c r="L8" s="30"/>
      <c r="M8" s="35">
        <f t="shared" ref="M8" si="14">L8*$E8</f>
        <v>0</v>
      </c>
      <c r="N8" s="30"/>
      <c r="O8" s="35">
        <f t="shared" ref="O8" si="15">N8*$E8</f>
        <v>0</v>
      </c>
      <c r="P8" s="60">
        <f t="shared" si="11"/>
        <v>1</v>
      </c>
    </row>
    <row r="9" spans="1:16" x14ac:dyDescent="0.25">
      <c r="A9" s="2" t="s">
        <v>32</v>
      </c>
      <c r="B9" s="56">
        <v>20</v>
      </c>
      <c r="C9" s="56">
        <v>55</v>
      </c>
      <c r="D9" s="56">
        <v>30</v>
      </c>
      <c r="E9" s="58">
        <f t="shared" si="6"/>
        <v>32.5</v>
      </c>
      <c r="F9" s="6"/>
      <c r="G9" s="35">
        <f t="shared" si="7"/>
        <v>0</v>
      </c>
      <c r="H9" s="30">
        <v>0.25</v>
      </c>
      <c r="I9" s="35">
        <f t="shared" si="8"/>
        <v>8.125</v>
      </c>
      <c r="J9" s="30"/>
      <c r="K9" s="35">
        <f t="shared" si="8"/>
        <v>0</v>
      </c>
      <c r="L9" s="30">
        <v>0.75</v>
      </c>
      <c r="M9" s="35">
        <f t="shared" ref="M9" si="16">L9*$E9</f>
        <v>24.375</v>
      </c>
      <c r="N9" s="30"/>
      <c r="O9" s="35">
        <f t="shared" ref="O9" si="17">N9*$E9</f>
        <v>0</v>
      </c>
      <c r="P9" s="60">
        <f t="shared" si="11"/>
        <v>1</v>
      </c>
    </row>
    <row r="10" spans="1:16" x14ac:dyDescent="0.25">
      <c r="A10" s="2" t="s">
        <v>56</v>
      </c>
      <c r="B10" s="56">
        <v>5</v>
      </c>
      <c r="C10" s="56">
        <v>15</v>
      </c>
      <c r="D10" s="56">
        <v>7</v>
      </c>
      <c r="E10" s="58">
        <f t="shared" si="6"/>
        <v>8</v>
      </c>
      <c r="F10" s="6"/>
      <c r="G10" s="35">
        <f t="shared" si="7"/>
        <v>0</v>
      </c>
      <c r="H10" s="30">
        <v>0.3</v>
      </c>
      <c r="I10" s="35">
        <f t="shared" si="8"/>
        <v>2.4</v>
      </c>
      <c r="J10" s="30"/>
      <c r="K10" s="35">
        <f t="shared" si="8"/>
        <v>0</v>
      </c>
      <c r="L10" s="30">
        <v>0.7</v>
      </c>
      <c r="M10" s="35">
        <f t="shared" ref="M10" si="18">L10*$E10</f>
        <v>5.6</v>
      </c>
      <c r="N10" s="30"/>
      <c r="O10" s="35">
        <f t="shared" ref="O10" si="19">N10*$E10</f>
        <v>0</v>
      </c>
      <c r="P10" s="60">
        <f t="shared" si="11"/>
        <v>1</v>
      </c>
    </row>
    <row r="11" spans="1:16" ht="30" x14ac:dyDescent="0.25">
      <c r="A11" s="66" t="s">
        <v>57</v>
      </c>
      <c r="B11" s="56">
        <v>20</v>
      </c>
      <c r="C11" s="56">
        <v>50</v>
      </c>
      <c r="D11" s="56">
        <v>30</v>
      </c>
      <c r="E11" s="58">
        <f t="shared" si="6"/>
        <v>31.666666666666668</v>
      </c>
      <c r="F11" s="6"/>
      <c r="G11" s="35">
        <f t="shared" si="7"/>
        <v>0</v>
      </c>
      <c r="H11" s="30">
        <v>0.15</v>
      </c>
      <c r="I11" s="35">
        <f t="shared" si="8"/>
        <v>4.75</v>
      </c>
      <c r="J11" s="30"/>
      <c r="K11" s="35">
        <f t="shared" si="8"/>
        <v>0</v>
      </c>
      <c r="L11" s="30">
        <v>0.85</v>
      </c>
      <c r="M11" s="35">
        <f>L11*$E11</f>
        <v>26.916666666666668</v>
      </c>
      <c r="N11" s="30"/>
      <c r="O11" s="35">
        <f>N11*$E11</f>
        <v>0</v>
      </c>
      <c r="P11" s="60">
        <f>F11+H11+J11+L11+N11</f>
        <v>1</v>
      </c>
    </row>
    <row r="12" spans="1:16" ht="60" x14ac:dyDescent="0.25">
      <c r="A12" s="67" t="s">
        <v>53</v>
      </c>
      <c r="B12" s="56">
        <v>25</v>
      </c>
      <c r="C12" s="56">
        <v>55</v>
      </c>
      <c r="D12" s="56">
        <v>40</v>
      </c>
      <c r="E12" s="58">
        <f t="shared" si="6"/>
        <v>40</v>
      </c>
      <c r="F12" s="6"/>
      <c r="G12" s="35">
        <f t="shared" si="7"/>
        <v>0</v>
      </c>
      <c r="H12" s="30">
        <v>0.25</v>
      </c>
      <c r="I12" s="35">
        <f t="shared" si="8"/>
        <v>10</v>
      </c>
      <c r="J12" s="30">
        <v>0.1</v>
      </c>
      <c r="K12" s="35">
        <f t="shared" si="8"/>
        <v>4</v>
      </c>
      <c r="L12" s="30">
        <v>0.65</v>
      </c>
      <c r="M12" s="35">
        <f>L12*$E12</f>
        <v>26</v>
      </c>
      <c r="N12" s="30"/>
      <c r="O12" s="35">
        <f>N12*$E12</f>
        <v>0</v>
      </c>
      <c r="P12" s="60">
        <f>F12+H12+J12+L12+N12</f>
        <v>1</v>
      </c>
    </row>
    <row r="13" spans="1:16" ht="30" x14ac:dyDescent="0.25">
      <c r="A13" s="67" t="s">
        <v>45</v>
      </c>
      <c r="B13" s="56">
        <v>15</v>
      </c>
      <c r="C13" s="56">
        <v>35</v>
      </c>
      <c r="D13" s="56">
        <v>20</v>
      </c>
      <c r="E13" s="58">
        <f t="shared" si="6"/>
        <v>21.666666666666668</v>
      </c>
      <c r="F13" s="6"/>
      <c r="G13" s="35">
        <f t="shared" si="7"/>
        <v>0</v>
      </c>
      <c r="H13" s="30"/>
      <c r="I13" s="35">
        <f t="shared" si="8"/>
        <v>0</v>
      </c>
      <c r="J13" s="30">
        <v>0.5</v>
      </c>
      <c r="K13" s="35">
        <f t="shared" si="8"/>
        <v>10.833333333333334</v>
      </c>
      <c r="L13" s="30">
        <v>0.5</v>
      </c>
      <c r="M13" s="35">
        <f>L13*$E13</f>
        <v>10.833333333333334</v>
      </c>
      <c r="N13" s="30"/>
      <c r="O13" s="35">
        <f>N13*$E13</f>
        <v>0</v>
      </c>
      <c r="P13" s="60">
        <f>F13+H13+J13+L13+N13</f>
        <v>1</v>
      </c>
    </row>
    <row r="14" spans="1:16" x14ac:dyDescent="0.25">
      <c r="A14" s="64" t="s">
        <v>55</v>
      </c>
      <c r="B14" s="56">
        <v>5</v>
      </c>
      <c r="C14" s="56">
        <v>15</v>
      </c>
      <c r="D14" s="56">
        <v>8</v>
      </c>
      <c r="E14" s="58">
        <f t="shared" si="6"/>
        <v>8.6666666666666661</v>
      </c>
      <c r="F14" s="6">
        <v>0.1</v>
      </c>
      <c r="G14" s="35">
        <f t="shared" si="7"/>
        <v>0.8666666666666667</v>
      </c>
      <c r="H14" s="30">
        <v>0.1</v>
      </c>
      <c r="I14" s="35">
        <f t="shared" si="8"/>
        <v>0.8666666666666667</v>
      </c>
      <c r="J14" s="30"/>
      <c r="K14" s="35">
        <f t="shared" si="8"/>
        <v>0</v>
      </c>
      <c r="L14" s="30">
        <v>0.35</v>
      </c>
      <c r="M14" s="35">
        <f>L14*$E14</f>
        <v>3.0333333333333328</v>
      </c>
      <c r="N14" s="30">
        <v>0.45</v>
      </c>
      <c r="O14" s="35">
        <f>N14*$E14</f>
        <v>3.9</v>
      </c>
      <c r="P14" s="60">
        <f>F14+H14+J14+L14+N14</f>
        <v>1</v>
      </c>
    </row>
    <row r="15" spans="1:16" x14ac:dyDescent="0.25">
      <c r="A15" s="1" t="s">
        <v>33</v>
      </c>
      <c r="B15" s="53"/>
      <c r="C15" s="53"/>
      <c r="D15" s="54" t="s">
        <v>28</v>
      </c>
      <c r="E15" s="55">
        <f>SUM(E16:E18)</f>
        <v>17.333333333333336</v>
      </c>
      <c r="F15" s="7"/>
      <c r="G15" s="36">
        <f t="shared" si="7"/>
        <v>0</v>
      </c>
      <c r="H15" s="31"/>
      <c r="I15" s="36"/>
      <c r="J15" s="31"/>
      <c r="K15" s="36"/>
      <c r="L15" s="31"/>
      <c r="M15" s="36"/>
      <c r="N15" s="31"/>
      <c r="O15" s="36"/>
      <c r="P15" s="61"/>
    </row>
    <row r="16" spans="1:16" x14ac:dyDescent="0.25">
      <c r="A16" s="2" t="s">
        <v>34</v>
      </c>
      <c r="B16" s="56">
        <v>2</v>
      </c>
      <c r="C16" s="56">
        <v>7</v>
      </c>
      <c r="D16" s="56">
        <v>4</v>
      </c>
      <c r="E16" s="58">
        <f t="shared" ref="E16" si="20">(B16+C16+4*D16)/6</f>
        <v>4.166666666666667</v>
      </c>
      <c r="F16" s="6"/>
      <c r="G16" s="35">
        <f t="shared" ref="G16:G19" si="21">F16*$E16</f>
        <v>0</v>
      </c>
      <c r="H16" s="30">
        <v>0.3</v>
      </c>
      <c r="I16" s="35">
        <f t="shared" ref="I16:K16" si="22">H16*$E16</f>
        <v>1.25</v>
      </c>
      <c r="J16" s="30">
        <v>0.3</v>
      </c>
      <c r="K16" s="35">
        <f t="shared" si="22"/>
        <v>1.25</v>
      </c>
      <c r="L16" s="30">
        <v>0.4</v>
      </c>
      <c r="M16" s="35">
        <f t="shared" ref="M16:M18" si="23">L16*$E16</f>
        <v>1.666666666666667</v>
      </c>
      <c r="N16" s="30"/>
      <c r="O16" s="35">
        <f t="shared" ref="O16:O18" si="24">N16*$E16</f>
        <v>0</v>
      </c>
      <c r="P16" s="60">
        <f t="shared" ref="P16" si="25">F16+H16+J16+L16+N16</f>
        <v>1</v>
      </c>
    </row>
    <row r="17" spans="1:16" x14ac:dyDescent="0.25">
      <c r="A17" s="64" t="s">
        <v>43</v>
      </c>
      <c r="B17" s="56">
        <v>4</v>
      </c>
      <c r="C17" s="56">
        <v>12</v>
      </c>
      <c r="D17" s="56">
        <v>6</v>
      </c>
      <c r="E17" s="58">
        <f>(B17+C17+4*D17)/6</f>
        <v>6.666666666666667</v>
      </c>
      <c r="F17" s="6">
        <v>0.1</v>
      </c>
      <c r="G17" s="35">
        <f>F17*$E17</f>
        <v>0.66666666666666674</v>
      </c>
      <c r="H17" s="30">
        <v>0.1</v>
      </c>
      <c r="I17" s="35">
        <f>H17*$E17</f>
        <v>0.66666666666666674</v>
      </c>
      <c r="J17" s="30"/>
      <c r="K17" s="35">
        <f>J17*$E17</f>
        <v>0</v>
      </c>
      <c r="L17" s="30">
        <v>0.2</v>
      </c>
      <c r="M17" s="35">
        <f>L17*$E17</f>
        <v>1.3333333333333335</v>
      </c>
      <c r="N17" s="30">
        <v>0.6</v>
      </c>
      <c r="O17" s="35">
        <f>N17*$E17</f>
        <v>4</v>
      </c>
      <c r="P17" s="60">
        <f>F17+H17+J17+L17+N17</f>
        <v>1</v>
      </c>
    </row>
    <row r="18" spans="1:16" x14ac:dyDescent="0.25">
      <c r="A18" s="2" t="s">
        <v>35</v>
      </c>
      <c r="B18" s="56">
        <v>3</v>
      </c>
      <c r="C18" s="56">
        <v>12</v>
      </c>
      <c r="D18" s="56">
        <v>6</v>
      </c>
      <c r="E18" s="58">
        <f t="shared" ref="E18" si="26">(B18+C18+4*D18)/6</f>
        <v>6.5</v>
      </c>
      <c r="F18" s="6"/>
      <c r="G18" s="35">
        <f t="shared" ref="G18" si="27">F18*$E18</f>
        <v>0</v>
      </c>
      <c r="H18" s="30">
        <v>0.2</v>
      </c>
      <c r="I18" s="35">
        <f t="shared" ref="I18" si="28">H18*$E18</f>
        <v>1.3</v>
      </c>
      <c r="J18" s="30">
        <v>0.3</v>
      </c>
      <c r="K18" s="35">
        <f t="shared" ref="K18" si="29">J18*$E18</f>
        <v>1.95</v>
      </c>
      <c r="L18" s="30">
        <v>0.5</v>
      </c>
      <c r="M18" s="35">
        <f t="shared" si="23"/>
        <v>3.25</v>
      </c>
      <c r="N18" s="30"/>
      <c r="O18" s="35">
        <f t="shared" si="24"/>
        <v>0</v>
      </c>
      <c r="P18" s="60">
        <f t="shared" ref="P18" si="30">F18+H18+J18+L18+N18</f>
        <v>1</v>
      </c>
    </row>
    <row r="19" spans="1:16" x14ac:dyDescent="0.25">
      <c r="A19" s="1" t="s">
        <v>36</v>
      </c>
      <c r="B19" s="53"/>
      <c r="C19" s="53"/>
      <c r="D19" s="54" t="s">
        <v>28</v>
      </c>
      <c r="E19" s="55">
        <f>SUM(E20:E21)</f>
        <v>17.666666666666664</v>
      </c>
      <c r="F19" s="7"/>
      <c r="G19" s="36">
        <f t="shared" si="21"/>
        <v>0</v>
      </c>
      <c r="H19" s="31"/>
      <c r="I19" s="36"/>
      <c r="J19" s="31"/>
      <c r="K19" s="36"/>
      <c r="L19" s="31"/>
      <c r="M19" s="36">
        <f t="shared" ref="M19" si="31">L19*$E19</f>
        <v>0</v>
      </c>
      <c r="N19" s="31"/>
      <c r="O19" s="36">
        <f t="shared" ref="O19" si="32">N19*$E19</f>
        <v>0</v>
      </c>
      <c r="P19" s="61"/>
    </row>
    <row r="20" spans="1:16" x14ac:dyDescent="0.25">
      <c r="A20" s="2" t="s">
        <v>0</v>
      </c>
      <c r="B20" s="56">
        <v>5</v>
      </c>
      <c r="C20" s="56">
        <v>12</v>
      </c>
      <c r="D20" s="56">
        <v>8</v>
      </c>
      <c r="E20" s="58">
        <f t="shared" ref="E20:E21" si="33">(B20+C20+4*D20)/6</f>
        <v>8.1666666666666661</v>
      </c>
      <c r="F20" s="6">
        <v>0.15</v>
      </c>
      <c r="G20" s="35">
        <f t="shared" ref="G20:G22" si="34">F20*$E20</f>
        <v>1.2249999999999999</v>
      </c>
      <c r="H20" s="30"/>
      <c r="I20" s="35">
        <f t="shared" ref="I20:K21" si="35">H20*$E20</f>
        <v>0</v>
      </c>
      <c r="J20" s="30"/>
      <c r="K20" s="35">
        <f t="shared" si="35"/>
        <v>0</v>
      </c>
      <c r="L20" s="30"/>
      <c r="M20" s="35">
        <f t="shared" ref="M20" si="36">L20*$E20</f>
        <v>0</v>
      </c>
      <c r="N20" s="30">
        <v>0.85</v>
      </c>
      <c r="O20" s="35">
        <f t="shared" ref="O20" si="37">N20*$E20</f>
        <v>6.9416666666666655</v>
      </c>
      <c r="P20" s="60">
        <f t="shared" ref="P20:P21" si="38">F20+H20+J20+L20+N20</f>
        <v>1</v>
      </c>
    </row>
    <row r="21" spans="1:16" x14ac:dyDescent="0.25">
      <c r="A21" s="2" t="s">
        <v>1</v>
      </c>
      <c r="B21" s="56">
        <v>5</v>
      </c>
      <c r="C21" s="56">
        <v>20</v>
      </c>
      <c r="D21" s="56">
        <v>8</v>
      </c>
      <c r="E21" s="58">
        <f t="shared" si="33"/>
        <v>9.5</v>
      </c>
      <c r="F21" s="6">
        <v>0.4</v>
      </c>
      <c r="G21" s="35">
        <f t="shared" si="34"/>
        <v>3.8000000000000003</v>
      </c>
      <c r="H21" s="30">
        <v>0.5</v>
      </c>
      <c r="I21" s="35">
        <f t="shared" si="35"/>
        <v>4.75</v>
      </c>
      <c r="J21" s="30">
        <v>0.1</v>
      </c>
      <c r="K21" s="35">
        <f t="shared" si="35"/>
        <v>0.95000000000000007</v>
      </c>
      <c r="L21" s="30"/>
      <c r="M21" s="35">
        <f t="shared" ref="M21" si="39">L21*$E21</f>
        <v>0</v>
      </c>
      <c r="N21" s="30"/>
      <c r="O21" s="35">
        <f t="shared" ref="O21" si="40">N21*$E21</f>
        <v>0</v>
      </c>
      <c r="P21" s="60">
        <f t="shared" si="38"/>
        <v>1</v>
      </c>
    </row>
    <row r="22" spans="1:16" x14ac:dyDescent="0.25">
      <c r="A22" s="1" t="s">
        <v>37</v>
      </c>
      <c r="B22" s="53"/>
      <c r="C22" s="53"/>
      <c r="D22" s="54" t="s">
        <v>28</v>
      </c>
      <c r="E22" s="55">
        <f>SUM(E23:E24)</f>
        <v>16.833333333333332</v>
      </c>
      <c r="F22" s="7"/>
      <c r="G22" s="36">
        <f t="shared" si="34"/>
        <v>0</v>
      </c>
      <c r="H22" s="31"/>
      <c r="I22" s="36"/>
      <c r="J22" s="31"/>
      <c r="K22" s="36"/>
      <c r="L22" s="31"/>
      <c r="M22" s="36"/>
      <c r="N22" s="31"/>
      <c r="O22" s="36"/>
      <c r="P22" s="61"/>
    </row>
    <row r="23" spans="1:16" x14ac:dyDescent="0.25">
      <c r="A23" s="2" t="s">
        <v>2</v>
      </c>
      <c r="B23" s="56">
        <v>5</v>
      </c>
      <c r="C23" s="56">
        <v>15</v>
      </c>
      <c r="D23" s="56">
        <v>10</v>
      </c>
      <c r="E23" s="58">
        <f t="shared" ref="E23:E24" si="41">(B23+C23+4*D23)/6</f>
        <v>10</v>
      </c>
      <c r="F23" s="6">
        <v>0.1</v>
      </c>
      <c r="G23" s="35">
        <f t="shared" ref="G23:G27" si="42">F23*$E23</f>
        <v>1</v>
      </c>
      <c r="H23" s="30"/>
      <c r="I23" s="35">
        <f t="shared" ref="I23:K27" si="43">H23*$E23</f>
        <v>0</v>
      </c>
      <c r="J23" s="30"/>
      <c r="K23" s="35">
        <f t="shared" si="43"/>
        <v>0</v>
      </c>
      <c r="L23" s="30"/>
      <c r="M23" s="35">
        <f t="shared" ref="M23" si="44">L23*$E23</f>
        <v>0</v>
      </c>
      <c r="N23" s="30">
        <v>0.9</v>
      </c>
      <c r="O23" s="35">
        <f t="shared" ref="O23" si="45">N23*$E23</f>
        <v>9</v>
      </c>
      <c r="P23" s="60">
        <f t="shared" ref="P23:P24" si="46">F23+H23+J23+L23+N23</f>
        <v>1</v>
      </c>
    </row>
    <row r="24" spans="1:16" x14ac:dyDescent="0.25">
      <c r="A24" s="3" t="s">
        <v>3</v>
      </c>
      <c r="B24" s="57">
        <v>5</v>
      </c>
      <c r="C24" s="57">
        <v>12</v>
      </c>
      <c r="D24" s="57">
        <v>6</v>
      </c>
      <c r="E24" s="59">
        <f t="shared" si="41"/>
        <v>6.833333333333333</v>
      </c>
      <c r="F24" s="8">
        <v>0.5</v>
      </c>
      <c r="G24" s="37">
        <f t="shared" si="42"/>
        <v>3.4166666666666665</v>
      </c>
      <c r="H24" s="32"/>
      <c r="I24" s="37">
        <f t="shared" si="43"/>
        <v>0</v>
      </c>
      <c r="J24" s="32"/>
      <c r="K24" s="37">
        <f>J24*$E24</f>
        <v>0</v>
      </c>
      <c r="L24" s="32"/>
      <c r="M24" s="37">
        <f t="shared" ref="M24:M27" si="47">L24*$E24</f>
        <v>0</v>
      </c>
      <c r="N24" s="32">
        <v>0.5</v>
      </c>
      <c r="O24" s="37">
        <f t="shared" ref="O24" si="48">N24*$E24</f>
        <v>3.4166666666666665</v>
      </c>
      <c r="P24" s="62">
        <f t="shared" si="46"/>
        <v>1</v>
      </c>
    </row>
    <row r="25" spans="1:16" x14ac:dyDescent="0.25">
      <c r="A25" s="1" t="s">
        <v>39</v>
      </c>
      <c r="B25" s="53"/>
      <c r="C25" s="53"/>
      <c r="D25" s="54"/>
      <c r="E25" s="55">
        <f>SUM(E26:E27)</f>
        <v>20.5</v>
      </c>
      <c r="F25" s="7"/>
      <c r="G25" s="36"/>
      <c r="H25" s="31"/>
      <c r="I25" s="36"/>
      <c r="J25" s="31"/>
      <c r="K25" s="36"/>
      <c r="L25" s="31"/>
      <c r="M25" s="36"/>
      <c r="N25" s="31"/>
      <c r="O25" s="36"/>
      <c r="P25" s="61"/>
    </row>
    <row r="26" spans="1:16" x14ac:dyDescent="0.25">
      <c r="A26" s="2" t="s">
        <v>54</v>
      </c>
      <c r="B26" s="65">
        <v>3</v>
      </c>
      <c r="C26" s="65">
        <v>10</v>
      </c>
      <c r="D26" s="65">
        <v>5</v>
      </c>
      <c r="E26" s="59">
        <f t="shared" ref="E26" si="49">(B26+C26+4*D26)/6</f>
        <v>5.5</v>
      </c>
      <c r="F26" s="6">
        <v>0.15</v>
      </c>
      <c r="G26" s="37">
        <f t="shared" ref="G26" si="50">F26*$E26</f>
        <v>0.82499999999999996</v>
      </c>
      <c r="H26" s="30">
        <v>0.05</v>
      </c>
      <c r="I26" s="35">
        <f t="shared" ref="I26" si="51">H26*$E26</f>
        <v>0.27500000000000002</v>
      </c>
      <c r="J26" s="30">
        <v>0.2</v>
      </c>
      <c r="K26" s="35">
        <f t="shared" ref="K26" si="52">J26*$E26</f>
        <v>1.1000000000000001</v>
      </c>
      <c r="L26" s="30">
        <v>0.3</v>
      </c>
      <c r="M26" s="37">
        <f t="shared" ref="M26" si="53">L26*$E26</f>
        <v>1.65</v>
      </c>
      <c r="N26" s="30">
        <v>0.3</v>
      </c>
      <c r="O26" s="35">
        <f t="shared" ref="O26" si="54">N26*$E26</f>
        <v>1.65</v>
      </c>
      <c r="P26" s="60">
        <f t="shared" ref="P26" si="55">F26+H26+J26+L26+N26</f>
        <v>1</v>
      </c>
    </row>
    <row r="27" spans="1:16" x14ac:dyDescent="0.25">
      <c r="A27" s="2" t="s">
        <v>38</v>
      </c>
      <c r="B27" s="65">
        <v>5</v>
      </c>
      <c r="C27" s="65">
        <v>25</v>
      </c>
      <c r="D27" s="65">
        <v>15</v>
      </c>
      <c r="E27" s="59">
        <f t="shared" ref="E27" si="56">(B27+C27+4*D27)/6</f>
        <v>15</v>
      </c>
      <c r="F27" s="6">
        <v>0.15</v>
      </c>
      <c r="G27" s="37">
        <f t="shared" si="42"/>
        <v>2.25</v>
      </c>
      <c r="H27" s="30">
        <v>0.05</v>
      </c>
      <c r="I27" s="35">
        <f t="shared" si="43"/>
        <v>0.75</v>
      </c>
      <c r="J27" s="30">
        <v>0.2</v>
      </c>
      <c r="K27" s="35">
        <f t="shared" si="43"/>
        <v>3</v>
      </c>
      <c r="L27" s="30">
        <v>0.3</v>
      </c>
      <c r="M27" s="37">
        <f t="shared" si="47"/>
        <v>4.5</v>
      </c>
      <c r="N27" s="30">
        <v>0.3</v>
      </c>
      <c r="O27" s="35">
        <f t="shared" ref="O27" si="57">N27*$E27</f>
        <v>4.5</v>
      </c>
      <c r="P27" s="60">
        <f t="shared" ref="P27" si="58">F27+H27+J27+L27+N27</f>
        <v>1</v>
      </c>
    </row>
    <row r="28" spans="1:16" ht="7.5" customHeight="1" x14ac:dyDescent="0.25">
      <c r="F28" s="38"/>
      <c r="G28" s="39"/>
      <c r="H28" s="38"/>
      <c r="I28" s="39"/>
      <c r="J28" s="38"/>
      <c r="K28" s="39"/>
      <c r="L28" s="38"/>
      <c r="M28" s="39"/>
      <c r="N28" s="38"/>
      <c r="O28" s="39"/>
    </row>
    <row r="29" spans="1:16" s="11" customFormat="1" ht="15.75" x14ac:dyDescent="0.25">
      <c r="A29" s="40" t="s">
        <v>27</v>
      </c>
      <c r="B29" s="41"/>
      <c r="C29" s="52">
        <f>C2+C5+C15+C19+C22+C25</f>
        <v>0</v>
      </c>
      <c r="D29" s="41"/>
      <c r="E29" s="52">
        <f>E2+E5+E15+E19+E22+E25</f>
        <v>295.16666666666669</v>
      </c>
      <c r="F29" s="42"/>
      <c r="G29" s="52">
        <f>SUM(G3:G27)</f>
        <v>36.63333333333334</v>
      </c>
      <c r="H29" s="52"/>
      <c r="I29" s="52">
        <f>SUM(I3:I27)</f>
        <v>59.86666666666666</v>
      </c>
      <c r="J29" s="52"/>
      <c r="K29" s="52">
        <f>SUM(K3:K27)</f>
        <v>43.666666666666671</v>
      </c>
      <c r="L29" s="52"/>
      <c r="M29" s="52">
        <f>SUM(M3:M27)</f>
        <v>121.59166666666667</v>
      </c>
      <c r="N29" s="52"/>
      <c r="O29" s="52">
        <f>SUM(O3:O27)</f>
        <v>33.408333333333331</v>
      </c>
      <c r="P29" s="45">
        <f>G29+I29+K29+M29+O29</f>
        <v>295.16666666666663</v>
      </c>
    </row>
    <row r="30" spans="1:16" s="11" customFormat="1" x14ac:dyDescent="0.25">
      <c r="A30" s="43" t="s">
        <v>14</v>
      </c>
      <c r="B30" s="44"/>
      <c r="C30" s="44"/>
      <c r="D30" s="44"/>
      <c r="E30" s="45"/>
      <c r="F30" s="44"/>
      <c r="G30" s="46">
        <v>600</v>
      </c>
      <c r="H30" s="46"/>
      <c r="I30" s="46">
        <v>650</v>
      </c>
      <c r="J30" s="46"/>
      <c r="K30" s="46">
        <v>450</v>
      </c>
      <c r="L30" s="46"/>
      <c r="M30" s="46">
        <v>450</v>
      </c>
      <c r="N30" s="46"/>
      <c r="O30" s="46">
        <v>350</v>
      </c>
      <c r="P30" s="47"/>
    </row>
    <row r="31" spans="1:16" s="14" customFormat="1" ht="15.75" x14ac:dyDescent="0.25">
      <c r="A31" s="48" t="s">
        <v>15</v>
      </c>
      <c r="B31" s="49"/>
      <c r="C31" s="49"/>
      <c r="D31" s="49"/>
      <c r="E31" s="50">
        <f>G31+I31+K31+M31+O31</f>
        <v>146952.49999999997</v>
      </c>
      <c r="F31" s="51"/>
      <c r="G31" s="51">
        <f>G30*G29</f>
        <v>21980.000000000004</v>
      </c>
      <c r="H31" s="51"/>
      <c r="I31" s="51">
        <f>I30*I29</f>
        <v>38913.333333333328</v>
      </c>
      <c r="J31" s="51"/>
      <c r="K31" s="51">
        <f>K30*K29</f>
        <v>19650.000000000004</v>
      </c>
      <c r="L31" s="51"/>
      <c r="M31" s="51">
        <f>M30*M29</f>
        <v>54716.25</v>
      </c>
      <c r="N31" s="51"/>
      <c r="O31" s="51">
        <f>O30*O29</f>
        <v>11692.916666666666</v>
      </c>
      <c r="P31" s="52"/>
    </row>
    <row r="32" spans="1:16" x14ac:dyDescent="0.25"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9" t="s">
        <v>16</v>
      </c>
      <c r="B33" s="63" t="str">
        <f>J33 &amp; " flights total"</f>
        <v>4 flights total</v>
      </c>
      <c r="C33" s="16"/>
      <c r="D33" s="16"/>
      <c r="E33" s="15">
        <f>H33*J33</f>
        <v>3400</v>
      </c>
      <c r="G33" s="21" t="s">
        <v>23</v>
      </c>
      <c r="H33" s="25">
        <v>850</v>
      </c>
      <c r="I33" s="22" t="s">
        <v>24</v>
      </c>
      <c r="J33" s="26">
        <v>4</v>
      </c>
      <c r="K33" s="4"/>
      <c r="L33" s="4"/>
      <c r="M33" s="4"/>
      <c r="N33" s="4"/>
      <c r="O33" s="4"/>
      <c r="P33" s="4"/>
    </row>
    <row r="34" spans="1:16" x14ac:dyDescent="0.25">
      <c r="A34" s="9" t="s">
        <v>18</v>
      </c>
      <c r="B34" s="28" t="str">
        <f>J34 &amp; " nights in Tbilisi"</f>
        <v>50 nights in Tbilisi</v>
      </c>
      <c r="C34" s="16"/>
      <c r="D34" s="16"/>
      <c r="E34" s="15">
        <f>H34*J34</f>
        <v>2000</v>
      </c>
      <c r="G34" s="68" t="s">
        <v>48</v>
      </c>
      <c r="H34" s="25">
        <v>40</v>
      </c>
      <c r="I34" s="23" t="s">
        <v>25</v>
      </c>
      <c r="J34" s="26">
        <v>50</v>
      </c>
      <c r="K34" s="4"/>
      <c r="L34" s="4"/>
      <c r="M34" s="4"/>
      <c r="N34" s="4"/>
      <c r="O34" s="4"/>
      <c r="P34" s="4"/>
    </row>
    <row r="35" spans="1:16" x14ac:dyDescent="0.25">
      <c r="A35" s="9" t="s">
        <v>41</v>
      </c>
      <c r="B35" s="28" t="str">
        <f>J35 &amp; " perdiems "</f>
        <v xml:space="preserve">40 perdiems </v>
      </c>
      <c r="C35" s="16"/>
      <c r="D35" s="16"/>
      <c r="E35" s="15">
        <f>H35*J35</f>
        <v>2000</v>
      </c>
      <c r="G35" s="23" t="s">
        <v>49</v>
      </c>
      <c r="H35" s="25">
        <v>50</v>
      </c>
      <c r="I35" s="23" t="s">
        <v>29</v>
      </c>
      <c r="J35" s="26">
        <v>40</v>
      </c>
      <c r="K35" s="4"/>
      <c r="L35" s="4"/>
      <c r="M35" s="4"/>
      <c r="N35" s="4"/>
      <c r="O35" s="4"/>
      <c r="P35" s="4"/>
    </row>
    <row r="36" spans="1:16" x14ac:dyDescent="0.25">
      <c r="A36" s="9" t="s">
        <v>17</v>
      </c>
      <c r="B36" s="28" t="s">
        <v>26</v>
      </c>
      <c r="C36" s="10"/>
      <c r="D36" s="10"/>
      <c r="E36" s="15">
        <v>1000</v>
      </c>
    </row>
    <row r="37" spans="1:16" x14ac:dyDescent="0.25">
      <c r="A37" s="9" t="s">
        <v>19</v>
      </c>
      <c r="B37" s="17" t="s">
        <v>22</v>
      </c>
      <c r="C37" s="27">
        <v>0.1</v>
      </c>
      <c r="D37" s="10"/>
      <c r="E37" s="15">
        <f>E31*C37</f>
        <v>14695.249999999998</v>
      </c>
    </row>
    <row r="38" spans="1:16" ht="18.75" x14ac:dyDescent="0.3">
      <c r="A38" s="12" t="s">
        <v>20</v>
      </c>
      <c r="B38" s="13"/>
      <c r="C38" s="13"/>
      <c r="D38" s="13"/>
      <c r="E38" s="24">
        <f>SUM(E33:E37)</f>
        <v>23095.25</v>
      </c>
      <c r="G38" s="18"/>
      <c r="H38" s="19" t="s">
        <v>21</v>
      </c>
      <c r="I38" s="20">
        <f>E31+E38</f>
        <v>170047.74999999997</v>
      </c>
    </row>
  </sheetData>
  <mergeCells count="5">
    <mergeCell ref="F1:G1"/>
    <mergeCell ref="H1:I1"/>
    <mergeCell ref="J1:K1"/>
    <mergeCell ref="L1:M1"/>
    <mergeCell ref="N1:O1"/>
  </mergeCells>
  <pageMargins left="0.39370078740157483" right="0.39370078740157483" top="0.78740157480314965" bottom="0.3937007874015748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C5" sqref="C5"/>
    </sheetView>
  </sheetViews>
  <sheetFormatPr defaultRowHeight="15" x14ac:dyDescent="0.25"/>
  <cols>
    <col min="1" max="1" width="30" customWidth="1"/>
    <col min="2" max="2" width="16.28515625" style="4" customWidth="1"/>
    <col min="3" max="3" width="11.5703125" customWidth="1"/>
  </cols>
  <sheetData>
    <row r="1" spans="1:4" ht="30.75" thickBot="1" x14ac:dyDescent="0.3">
      <c r="A1" s="78" t="s">
        <v>58</v>
      </c>
      <c r="B1" s="86" t="s">
        <v>62</v>
      </c>
      <c r="C1" s="79" t="s">
        <v>59</v>
      </c>
      <c r="D1" s="94" t="s">
        <v>60</v>
      </c>
    </row>
    <row r="2" spans="1:4" x14ac:dyDescent="0.25">
      <c r="A2" s="90" t="str">
        <f>'Experts - PERT'!$F$1</f>
        <v>Team Leader</v>
      </c>
      <c r="B2" s="91">
        <f>'Experts - PERT'!$G$29</f>
        <v>36.63333333333334</v>
      </c>
      <c r="C2" s="92">
        <f>B2/$B$11</f>
        <v>1.7444444444444447</v>
      </c>
      <c r="D2" s="93">
        <v>1</v>
      </c>
    </row>
    <row r="3" spans="1:4" x14ac:dyDescent="0.25">
      <c r="A3" s="80" t="str">
        <f>'Experts - PERT'!$H$1</f>
        <v xml:space="preserve">Software / System Architect </v>
      </c>
      <c r="B3" s="88">
        <f>'Experts - PERT'!$I$29</f>
        <v>59.86666666666666</v>
      </c>
      <c r="C3" s="81">
        <f t="shared" ref="C3:C6" si="0">B3/$B$11</f>
        <v>2.8507936507936504</v>
      </c>
      <c r="D3" s="89">
        <v>1</v>
      </c>
    </row>
    <row r="4" spans="1:4" x14ac:dyDescent="0.25">
      <c r="A4" s="80" t="str">
        <f>'Experts - PERT'!$J$1</f>
        <v>Database Developer</v>
      </c>
      <c r="B4" s="88">
        <f>'Experts - PERT'!$K$29</f>
        <v>43.666666666666671</v>
      </c>
      <c r="C4" s="81">
        <f t="shared" si="0"/>
        <v>2.0793650793650795</v>
      </c>
      <c r="D4" s="89">
        <v>1</v>
      </c>
    </row>
    <row r="5" spans="1:4" x14ac:dyDescent="0.25">
      <c r="A5" s="80" t="str">
        <f>'Experts - PERT'!$L$1</f>
        <v>Software Developer</v>
      </c>
      <c r="B5" s="88">
        <f>'Experts - PERT'!$M$29</f>
        <v>121.59166666666667</v>
      </c>
      <c r="C5" s="81">
        <f t="shared" si="0"/>
        <v>5.7900793650793654</v>
      </c>
      <c r="D5" s="89">
        <v>2</v>
      </c>
    </row>
    <row r="6" spans="1:4" ht="15.75" thickBot="1" x14ac:dyDescent="0.3">
      <c r="A6" s="82" t="str">
        <f>'Experts - PERT'!$N$1</f>
        <v>Tester &amp; Documenter &amp; Support</v>
      </c>
      <c r="B6" s="95">
        <f>'Experts - PERT'!$O$29</f>
        <v>33.408333333333331</v>
      </c>
      <c r="C6" s="83">
        <f t="shared" si="0"/>
        <v>1.5908730158730158</v>
      </c>
      <c r="D6" s="96">
        <v>1</v>
      </c>
    </row>
    <row r="7" spans="1:4" ht="15.75" thickBot="1" x14ac:dyDescent="0.3">
      <c r="A7" s="84" t="s">
        <v>61</v>
      </c>
      <c r="B7" s="97">
        <f>SUM(B2:B6)</f>
        <v>295.16666666666663</v>
      </c>
      <c r="C7" s="85">
        <f>SUM(C2:C6)</f>
        <v>14.055555555555554</v>
      </c>
      <c r="D7" s="98">
        <f>SUM(D2:D6)</f>
        <v>6</v>
      </c>
    </row>
    <row r="11" spans="1:4" x14ac:dyDescent="0.25">
      <c r="A11" t="s">
        <v>63</v>
      </c>
      <c r="B11" s="87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Experts - PERT</vt:lpstr>
      <vt:lpstr>Experts - 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Damjan Radičević</dc:creator>
  <cp:lastModifiedBy>Niko Vrdoljak</cp:lastModifiedBy>
  <cp:lastPrinted>2014-02-28T12:16:41Z</cp:lastPrinted>
  <dcterms:created xsi:type="dcterms:W3CDTF">2014-02-25T14:30:51Z</dcterms:created>
  <dcterms:modified xsi:type="dcterms:W3CDTF">2015-09-18T08:08:56Z</dcterms:modified>
</cp:coreProperties>
</file>