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80" yWindow="-45" windowWidth="13440" windowHeight="8565" activeTab="3"/>
  </bookViews>
  <sheets>
    <sheet name="VER1-Desctops" sheetId="1" r:id="rId1"/>
    <sheet name="VER2-Terminal Servers" sheetId="2" r:id="rId2"/>
    <sheet name="VER2-VDI" sheetId="3" r:id="rId3"/>
    <sheet name="Phase3" sheetId="5" r:id="rId4"/>
  </sheets>
  <definedNames>
    <definedName name="_xlnm.Print_Area" localSheetId="0">'VER1-Desctops'!$B$2:$E$71</definedName>
    <definedName name="_xlnm.Print_Area" localSheetId="2">'VER2-VDI'!$B$2:$E$78</definedName>
  </definedNames>
  <calcPr calcId="125725"/>
</workbook>
</file>

<file path=xl/calcChain.xml><?xml version="1.0" encoding="utf-8"?>
<calcChain xmlns="http://schemas.openxmlformats.org/spreadsheetml/2006/main">
  <c r="E73" i="5"/>
  <c r="E72"/>
  <c r="E74" s="1"/>
  <c r="E69"/>
  <c r="E68"/>
  <c r="E63"/>
  <c r="E62"/>
  <c r="E61"/>
  <c r="E57"/>
  <c r="D57"/>
  <c r="E56"/>
  <c r="E58" s="1"/>
  <c r="D56"/>
  <c r="E52"/>
  <c r="E51"/>
  <c r="E50"/>
  <c r="E49"/>
  <c r="E48"/>
  <c r="E47"/>
  <c r="E40"/>
  <c r="D40"/>
  <c r="E37"/>
  <c r="D36"/>
  <c r="E36" s="1"/>
  <c r="E32"/>
  <c r="E31"/>
  <c r="E30"/>
  <c r="E33" s="1"/>
  <c r="E26"/>
  <c r="E25"/>
  <c r="D25"/>
  <c r="E24"/>
  <c r="D24"/>
  <c r="E20"/>
  <c r="E19"/>
  <c r="E18"/>
  <c r="D17"/>
  <c r="E17" s="1"/>
  <c r="E13"/>
  <c r="E12"/>
  <c r="E8"/>
  <c r="E7"/>
  <c r="E6"/>
  <c r="H42" i="3"/>
  <c r="H76"/>
  <c r="E76"/>
  <c r="D36"/>
  <c r="D36" i="1"/>
  <c r="D6"/>
  <c r="D7"/>
  <c r="D8"/>
  <c r="H3"/>
  <c r="E48" i="3"/>
  <c r="E58"/>
  <c r="E64"/>
  <c r="E63"/>
  <c r="E70"/>
  <c r="E69"/>
  <c r="E68"/>
  <c r="E51"/>
  <c r="E27"/>
  <c r="E26"/>
  <c r="E26" i="1"/>
  <c r="E27" s="1"/>
  <c r="E37" i="3"/>
  <c r="D25"/>
  <c r="D24"/>
  <c r="D17"/>
  <c r="E36"/>
  <c r="E49" i="1"/>
  <c r="D25"/>
  <c r="D24"/>
  <c r="D17"/>
  <c r="D39"/>
  <c r="E73" i="3"/>
  <c r="E72"/>
  <c r="E74" s="1"/>
  <c r="E62"/>
  <c r="E61"/>
  <c r="D57"/>
  <c r="E57" s="1"/>
  <c r="D56"/>
  <c r="E56" s="1"/>
  <c r="E52"/>
  <c r="E50"/>
  <c r="E49"/>
  <c r="E47"/>
  <c r="D40"/>
  <c r="C40"/>
  <c r="E40" s="1"/>
  <c r="E32"/>
  <c r="E31"/>
  <c r="E30"/>
  <c r="E33" s="1"/>
  <c r="E25"/>
  <c r="E24"/>
  <c r="E20"/>
  <c r="E19"/>
  <c r="E18"/>
  <c r="E17"/>
  <c r="E21" s="1"/>
  <c r="E13"/>
  <c r="E12"/>
  <c r="E14" s="1"/>
  <c r="E8"/>
  <c r="E7"/>
  <c r="E6"/>
  <c r="E61" i="1"/>
  <c r="E56"/>
  <c r="D55"/>
  <c r="D54"/>
  <c r="E55"/>
  <c r="E67"/>
  <c r="E65"/>
  <c r="E39"/>
  <c r="C39"/>
  <c r="F62" i="2"/>
  <c r="G64"/>
  <c r="F64"/>
  <c r="F44"/>
  <c r="F43"/>
  <c r="F42"/>
  <c r="F59"/>
  <c r="F58"/>
  <c r="F53"/>
  <c r="F51"/>
  <c r="F50"/>
  <c r="F46"/>
  <c r="F41"/>
  <c r="F40"/>
  <c r="F39"/>
  <c r="F47" s="1"/>
  <c r="F31"/>
  <c r="F30"/>
  <c r="F29"/>
  <c r="F25"/>
  <c r="F24"/>
  <c r="F20"/>
  <c r="F19"/>
  <c r="F18"/>
  <c r="F17"/>
  <c r="F13"/>
  <c r="F12"/>
  <c r="F8"/>
  <c r="F7"/>
  <c r="F6"/>
  <c r="F9" s="1"/>
  <c r="E8" i="1"/>
  <c r="E7"/>
  <c r="E6"/>
  <c r="E66"/>
  <c r="E60"/>
  <c r="E59"/>
  <c r="E54"/>
  <c r="E50"/>
  <c r="E48"/>
  <c r="E47"/>
  <c r="E46"/>
  <c r="E36"/>
  <c r="E32"/>
  <c r="E31"/>
  <c r="E30"/>
  <c r="E25"/>
  <c r="E24"/>
  <c r="E20"/>
  <c r="E19"/>
  <c r="E18"/>
  <c r="E17"/>
  <c r="E21" s="1"/>
  <c r="E13"/>
  <c r="E12"/>
  <c r="E14" s="1"/>
  <c r="E53" i="5" l="1"/>
  <c r="E64"/>
  <c r="E70"/>
  <c r="E87"/>
  <c r="H87" s="1"/>
  <c r="E27"/>
  <c r="E21"/>
  <c r="E14"/>
  <c r="E9"/>
  <c r="E42" s="1"/>
  <c r="E53" i="3"/>
  <c r="E9"/>
  <c r="E42" s="1"/>
  <c r="F14" i="2"/>
  <c r="F21"/>
  <c r="F26"/>
  <c r="F55"/>
  <c r="F32"/>
  <c r="E33" i="1"/>
  <c r="E62"/>
  <c r="E51"/>
  <c r="E69" s="1"/>
  <c r="E9"/>
  <c r="E41" s="1"/>
  <c r="E89" i="5" l="1"/>
  <c r="H89" s="1"/>
  <c r="H42"/>
  <c r="E78" i="3"/>
  <c r="E71" i="1"/>
  <c r="H78" i="3" l="1"/>
</calcChain>
</file>

<file path=xl/sharedStrings.xml><?xml version="1.0" encoding="utf-8"?>
<sst xmlns="http://schemas.openxmlformats.org/spreadsheetml/2006/main" count="212" uniqueCount="82">
  <si>
    <t>Infrastructure</t>
  </si>
  <si>
    <t>Servers RackServer Rack, 42U. must be compatibility  existing server racks and Liquid Cooling System</t>
  </si>
  <si>
    <t>Firefighting System for server cabinet</t>
  </si>
  <si>
    <t>Qtty</t>
  </si>
  <si>
    <t>Unit Price</t>
  </si>
  <si>
    <t>SUM</t>
  </si>
  <si>
    <t>Cooling System for Servers RACK, must be compatibility  existing server racks and Liquid Cooling System:  3 LCP and  1 Chiller 36Kw</t>
  </si>
  <si>
    <t>Description</t>
  </si>
  <si>
    <t>Network Equipmnets</t>
  </si>
  <si>
    <t xml:space="preserve">Firewall for Server Segment , Cisco ASA 5540 </t>
  </si>
  <si>
    <t xml:space="preserve">Server Switches, L3 Switch, Cisco Catalyst 4948 </t>
  </si>
  <si>
    <t>Blade Servers and parts</t>
  </si>
  <si>
    <t xml:space="preserve">Blade Servers,  Sun Blade X6450 Server Module </t>
  </si>
  <si>
    <t>4-ports 10/100/1000 NIC for Blade Servers</t>
  </si>
  <si>
    <t>Dual Port 4FC FC Host Bus Adapter Adapters for Blade Servers</t>
  </si>
  <si>
    <t xml:space="preserve">Dual Port 4FC FC Host Bus Adapter for HP DL 580  </t>
  </si>
  <si>
    <t>STORAGE</t>
  </si>
  <si>
    <t>Drive enclosure with 16 x 450GB 15K RPM FC-AL Drives  for existing Storage System , Sun Storage 6580 Array</t>
  </si>
  <si>
    <t>Drive enclosure with 16 x 1Tb 17.2K RPM Drives  for existing Storage System , Sun Storage 6580 Array</t>
  </si>
  <si>
    <t>SAN Infrastructure</t>
  </si>
  <si>
    <t>SAN Switch – Brocate SAN Switch, 24 ports. Active 16 ports</t>
  </si>
  <si>
    <t>Transceivers for SAN Switches</t>
  </si>
  <si>
    <t>LC-LC 5m FC Patch Cords</t>
  </si>
  <si>
    <t>SOFTWARE</t>
  </si>
  <si>
    <t>DESTOPS and MONITORS</t>
  </si>
  <si>
    <t>MS Software, VL and GOV level license. Software Subcriptions, min 3 years</t>
  </si>
  <si>
    <t xml:space="preserve">MS SQL 2008 Enterprise Edition, license per CPU </t>
  </si>
  <si>
    <t xml:space="preserve">Windows Server R2 2008 Enterprise Edition </t>
  </si>
  <si>
    <t>BizTalk Server</t>
  </si>
  <si>
    <t>SharePoint Server</t>
  </si>
  <si>
    <t>Enterprise Desctop (OS, MS Office, CALs)</t>
  </si>
  <si>
    <t>Cluster and Backup Sooftware</t>
  </si>
  <si>
    <t xml:space="preserve">Symantec  HA for Windows Enterprise </t>
  </si>
  <si>
    <t xml:space="preserve">Symantec Backup Exec Server </t>
  </si>
  <si>
    <t>Symantec Backup exec , SQL agent</t>
  </si>
  <si>
    <t xml:space="preserve">Symantec Backup exec , VMware Agent </t>
  </si>
  <si>
    <t>Virtual Infastructure</t>
  </si>
  <si>
    <t xml:space="preserve">WMware vSphere 4, Enterprise Edition, license per CPU </t>
  </si>
  <si>
    <t>TOTAL</t>
  </si>
  <si>
    <t>Version  - TERMINAL SYSTEM, thin clients</t>
  </si>
  <si>
    <t>Terminal Servers</t>
  </si>
  <si>
    <t>Terminal Servers, CALs</t>
  </si>
  <si>
    <t>Terminal users, MS Office</t>
  </si>
  <si>
    <t>Symantec Backup Exec, (Terminal servers ????)</t>
  </si>
  <si>
    <t xml:space="preserve"> </t>
  </si>
  <si>
    <t>MFP Device</t>
  </si>
  <si>
    <t xml:space="preserve">hp LaserJet M1522n  Flatbed Copier, Scanner, Printer ; Copy: 23ppm, fpo: 9,5sec; 25-400%; ADF 50 page;  8000 p/monthly; Print: 23ppm, fpo: 8sec, 1200dpi eff; 64MB RAM; in 260 sh, out 125 sh; HP PCL 6, HP PCL 5e, HP Postscript Level 3 Emulation;  CB436A HP Ultraprecise Cartridge, black ( 2,000 pages) </t>
  </si>
  <si>
    <t>Blade Servers,  Sun Blade X6450 Server Module or next generation Blade Server , CPU 4, 120 GB RAM</t>
  </si>
  <si>
    <t>VS4-ENT-C, VMware vSphere 4 Enterprise for 1 processor (Max 6 cores per processor)</t>
  </si>
  <si>
    <t>VS4-ENT-G-SSS-C, Basic Support/Subscription for VMware vSphere Enterprise for 1 processor for 1 year</t>
  </si>
  <si>
    <t>VRTS STORAGE FOUNDATION ENTERPRISE HA 5.1 WIN FOR OS TIER ENTERPRISE EDITION STD LIC GOV BAND S</t>
  </si>
  <si>
    <t>VRTS STORAGE FOUNDATION ENTERPRISE HA 5.1 WIN FOR OS TIER ENTERPRISE EDITION BASIC 12 MONTHS GOV BAND S</t>
  </si>
  <si>
    <t>Cluster Software</t>
  </si>
  <si>
    <t>Backup Software</t>
  </si>
  <si>
    <t>SYMC BACKUP EXEC 2010 SERVER WIN PER SERVER BNDL STD LIC GOV BAND S BASIC 12 MONTHS</t>
  </si>
  <si>
    <t>SYMC BACKUP EXEC 2010 AGENT FOR MSFT SQL WIN PER SERVER BNDL STD LIC GOV BAND S BASIC 12 MONTHS</t>
  </si>
  <si>
    <t>SYMC BACKUP EXEC 2010 AGENT FOR VMWARE VIRTUAL INFRASTRUCTURE WIN PER HOST SERVER BNDL STD LIC GOV BAND S BASIC 12 MONTHS</t>
  </si>
  <si>
    <t>SOFTWARE, SUM</t>
  </si>
  <si>
    <t>HARDWARE, SUM</t>
  </si>
  <si>
    <t>Version 1.  DESCTOPS USERS</t>
  </si>
  <si>
    <t>Version 3. VDI</t>
  </si>
  <si>
    <r>
      <rPr>
        <b/>
        <sz val="11"/>
        <color theme="1"/>
        <rFont val="Calibri"/>
        <family val="2"/>
        <scheme val="minor"/>
      </rPr>
      <t>Desktop</t>
    </r>
    <r>
      <rPr>
        <sz val="11"/>
        <color theme="1"/>
        <rFont val="Calibri"/>
        <family val="2"/>
        <scheme val="minor"/>
      </rPr>
      <t xml:space="preserve"> 320G 2.0G 8 PC Intel Pentium E5300 320GB HDD SATA 3.5Gb/s DVD+/-RW (SM) 2GB PC3-10600 DDR3 1333 (sg ch) Freedos 1-1-0 Wty 18.5 TFT and </t>
    </r>
    <r>
      <rPr>
        <b/>
        <sz val="11"/>
        <color theme="1"/>
        <rFont val="Calibri"/>
        <family val="2"/>
        <scheme val="minor"/>
      </rPr>
      <t>Monitor</t>
    </r>
    <r>
      <rPr>
        <sz val="11"/>
        <color theme="1"/>
        <rFont val="Calibri"/>
        <family val="2"/>
        <scheme val="minor"/>
      </rPr>
      <t xml:space="preserve"> Compaq 18.5".</t>
    </r>
  </si>
  <si>
    <t>BizTalk Server,BztlkSvrEnt ALNG LicSAPk MVL 1Proc. F52-00379</t>
  </si>
  <si>
    <t>SharePoint Server, OfficeSharePointSvr ALNG LicSAPk MVL</t>
  </si>
  <si>
    <t>MS SQL 2008 Enterprise Edition, license per CPU . SQLSvrEnt ALNG LicSAPk MVL 1Proc</t>
  </si>
  <si>
    <t>Windows Server R2 2008 Enterprise Edition . WinSvrEnt ALNG LicSAPk MVL</t>
  </si>
  <si>
    <t>Enterprise Desctop (OS, MS Office, CALs). EntDsktp ALNG LicSAPk MVL</t>
  </si>
  <si>
    <t xml:space="preserve"> HP t5630w 2GBF/1GBR - 490$ with VAT
 HP t5740 Intel N280 Atom 2GF/1GR TC - 540$ with VA</t>
  </si>
  <si>
    <t>HP T5740 Intel N280 Atom 2GF/1GR TC, Windows Embedded Standard</t>
  </si>
  <si>
    <t>THIN Clients and Monitors</t>
  </si>
  <si>
    <t>Monitor - 1-1-0 Wty 18.5 TFT and Monitor Compaq 18.5".</t>
  </si>
  <si>
    <t>STORAGE and Tape Library</t>
  </si>
  <si>
    <t>Tape Liblary with HBA</t>
  </si>
  <si>
    <t>VU4-EN-100-C, VMware View 4 Enterprise Bundle: 100 Pack</t>
  </si>
  <si>
    <t>VU4-EN-100-G-SSS-C, Basic Support/Subscription for VMware View 4 Enterprise Bundle 100 Pack for 1 year</t>
  </si>
  <si>
    <t>Virtual Desktop Infrastructure</t>
  </si>
  <si>
    <t>Vmware vSphere</t>
  </si>
  <si>
    <t>MS Software, VL and GOV level license. Enterprise Aggrement, min 3 years</t>
  </si>
  <si>
    <t>Enterprise Desctop for VDI. EntDsktpwMDOP ALNG LicSAPk MVL</t>
  </si>
  <si>
    <t>Cooling System for Servers RACK, must be compatibility  existing server racks and Liquid Cooling System:  2 LCP and  1 Chiller 36Kw</t>
  </si>
  <si>
    <t>Developers Tools</t>
  </si>
  <si>
    <t>MSDN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</si>
</sst>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111">
    <xf numFmtId="0" fontId="0" fillId="0" borderId="0" xfId="0"/>
    <xf numFmtId="0" fontId="0" fillId="0" borderId="5" xfId="0" applyBorder="1" applyAlignment="1">
      <alignment wrapText="1"/>
    </xf>
    <xf numFmtId="0" fontId="0" fillId="0" borderId="6" xfId="0" applyBorder="1"/>
    <xf numFmtId="0" fontId="2" fillId="0" borderId="10" xfId="0" applyFont="1" applyBorder="1"/>
    <xf numFmtId="0" fontId="2" fillId="0" borderId="3" xfId="0" applyFont="1" applyBorder="1"/>
    <xf numFmtId="0" fontId="2" fillId="0" borderId="11" xfId="0" applyFont="1" applyBorder="1"/>
    <xf numFmtId="0" fontId="0" fillId="0" borderId="4" xfId="0" applyBorder="1" applyAlignment="1">
      <alignment wrapText="1"/>
    </xf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164" fontId="0" fillId="0" borderId="20" xfId="0" applyNumberFormat="1" applyBorder="1"/>
    <xf numFmtId="164" fontId="0" fillId="0" borderId="17" xfId="0" applyNumberFormat="1" applyBorder="1"/>
    <xf numFmtId="164" fontId="0" fillId="0" borderId="21" xfId="0" applyNumberFormat="1" applyBorder="1"/>
    <xf numFmtId="164" fontId="0" fillId="0" borderId="18" xfId="0" applyNumberFormat="1" applyBorder="1"/>
    <xf numFmtId="164" fontId="0" fillId="0" borderId="22" xfId="0" applyNumberFormat="1" applyBorder="1"/>
    <xf numFmtId="164" fontId="0" fillId="0" borderId="19" xfId="0" applyNumberFormat="1" applyBorder="1"/>
    <xf numFmtId="44" fontId="0" fillId="0" borderId="3" xfId="1" applyFont="1" applyBorder="1"/>
    <xf numFmtId="0" fontId="0" fillId="0" borderId="23" xfId="0" applyBorder="1"/>
    <xf numFmtId="0" fontId="0" fillId="0" borderId="24" xfId="0" applyBorder="1"/>
    <xf numFmtId="44" fontId="0" fillId="0" borderId="20" xfId="1" applyFont="1" applyBorder="1"/>
    <xf numFmtId="44" fontId="0" fillId="0" borderId="22" xfId="1" applyFont="1" applyBorder="1"/>
    <xf numFmtId="44" fontId="0" fillId="0" borderId="25" xfId="1" applyFont="1" applyBorder="1"/>
    <xf numFmtId="164" fontId="0" fillId="0" borderId="0" xfId="0" applyNumberFormat="1"/>
    <xf numFmtId="164" fontId="0" fillId="0" borderId="25" xfId="0" applyNumberFormat="1" applyBorder="1"/>
    <xf numFmtId="0" fontId="0" fillId="0" borderId="26" xfId="0" applyBorder="1"/>
    <xf numFmtId="164" fontId="0" fillId="0" borderId="27" xfId="0" applyNumberFormat="1" applyBorder="1"/>
    <xf numFmtId="164" fontId="0" fillId="0" borderId="2" xfId="0" applyNumberFormat="1" applyBorder="1"/>
    <xf numFmtId="164" fontId="0" fillId="0" borderId="28" xfId="0" applyNumberFormat="1" applyBorder="1"/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164" fontId="0" fillId="0" borderId="3" xfId="0" applyNumberFormat="1" applyBorder="1"/>
    <xf numFmtId="0" fontId="0" fillId="0" borderId="10" xfId="0" applyBorder="1"/>
    <xf numFmtId="0" fontId="0" fillId="0" borderId="11" xfId="0" applyBorder="1"/>
    <xf numFmtId="164" fontId="0" fillId="0" borderId="0" xfId="0" applyNumberFormat="1" applyBorder="1"/>
    <xf numFmtId="0" fontId="0" fillId="0" borderId="3" xfId="0" applyBorder="1" applyAlignment="1">
      <alignment wrapText="1"/>
    </xf>
    <xf numFmtId="164" fontId="0" fillId="0" borderId="0" xfId="1" applyNumberFormat="1" applyFont="1"/>
    <xf numFmtId="164" fontId="0" fillId="0" borderId="27" xfId="1" applyNumberFormat="1" applyFont="1" applyBorder="1"/>
    <xf numFmtId="164" fontId="0" fillId="0" borderId="2" xfId="1" applyNumberFormat="1" applyFont="1" applyBorder="1"/>
    <xf numFmtId="164" fontId="0" fillId="0" borderId="28" xfId="1" applyNumberFormat="1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164" fontId="0" fillId="0" borderId="25" xfId="1" applyNumberFormat="1" applyFont="1" applyBorder="1"/>
    <xf numFmtId="0" fontId="0" fillId="0" borderId="33" xfId="0" applyBorder="1"/>
    <xf numFmtId="0" fontId="0" fillId="0" borderId="34" xfId="0" applyBorder="1"/>
    <xf numFmtId="164" fontId="0" fillId="0" borderId="35" xfId="1" applyNumberFormat="1" applyFont="1" applyBorder="1"/>
    <xf numFmtId="164" fontId="0" fillId="0" borderId="34" xfId="1" applyNumberFormat="1" applyFont="1" applyBorder="1"/>
    <xf numFmtId="164" fontId="0" fillId="0" borderId="11" xfId="1" applyNumberFormat="1" applyFont="1" applyBorder="1"/>
    <xf numFmtId="164" fontId="0" fillId="0" borderId="3" xfId="1" applyNumberFormat="1" applyFont="1" applyBorder="1"/>
    <xf numFmtId="164" fontId="2" fillId="2" borderId="3" xfId="0" applyNumberFormat="1" applyFont="1" applyFill="1" applyBorder="1"/>
    <xf numFmtId="0" fontId="2" fillId="0" borderId="0" xfId="0" applyFont="1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44" fontId="0" fillId="0" borderId="3" xfId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7" xfId="0" applyBorder="1"/>
    <xf numFmtId="164" fontId="0" fillId="0" borderId="38" xfId="1" applyNumberFormat="1" applyFont="1" applyBorder="1"/>
    <xf numFmtId="164" fontId="0" fillId="0" borderId="37" xfId="1" applyNumberFormat="1" applyFont="1" applyBorder="1"/>
    <xf numFmtId="0" fontId="0" fillId="0" borderId="36" xfId="0" applyBorder="1" applyAlignment="1">
      <alignment wrapText="1"/>
    </xf>
    <xf numFmtId="164" fontId="0" fillId="0" borderId="0" xfId="1" applyNumberFormat="1" applyFont="1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39" xfId="0" applyBorder="1" applyAlignment="1">
      <alignment wrapText="1"/>
    </xf>
    <xf numFmtId="0" fontId="0" fillId="0" borderId="25" xfId="0" applyBorder="1"/>
    <xf numFmtId="164" fontId="0" fillId="0" borderId="40" xfId="1" applyNumberFormat="1" applyFont="1" applyBorder="1"/>
    <xf numFmtId="0" fontId="0" fillId="0" borderId="20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164" fontId="6" fillId="3" borderId="3" xfId="0" applyNumberFormat="1" applyFont="1" applyFill="1" applyBorder="1" applyAlignment="1">
      <alignment horizontal="left" vertical="center"/>
    </xf>
    <xf numFmtId="0" fontId="0" fillId="0" borderId="26" xfId="0" applyBorder="1" applyAlignment="1">
      <alignment wrapText="1"/>
    </xf>
    <xf numFmtId="0" fontId="0" fillId="0" borderId="0" xfId="0" applyAlignment="1">
      <alignment wrapText="1"/>
    </xf>
    <xf numFmtId="0" fontId="0" fillId="0" borderId="23" xfId="0" applyFont="1" applyBorder="1" applyAlignment="1">
      <alignment wrapText="1"/>
    </xf>
    <xf numFmtId="44" fontId="0" fillId="0" borderId="27" xfId="1" applyFont="1" applyBorder="1"/>
    <xf numFmtId="44" fontId="0" fillId="0" borderId="28" xfId="1" applyFont="1" applyBorder="1"/>
    <xf numFmtId="164" fontId="0" fillId="0" borderId="40" xfId="0" applyNumberForma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0" borderId="23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164" fontId="0" fillId="0" borderId="3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3"/>
    <cellStyle name="Обычный_Price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82"/>
  <sheetViews>
    <sheetView topLeftCell="A39" workbookViewId="0">
      <selection activeCell="D57" sqref="D57"/>
    </sheetView>
  </sheetViews>
  <sheetFormatPr defaultRowHeight="15"/>
  <cols>
    <col min="2" max="2" width="58.5703125" customWidth="1"/>
    <col min="4" max="4" width="12.5703125" bestFit="1" customWidth="1"/>
    <col min="5" max="5" width="14.85546875" bestFit="1" customWidth="1"/>
  </cols>
  <sheetData>
    <row r="1" spans="2:8" ht="15.75" thickBot="1">
      <c r="B1" s="55"/>
      <c r="H1">
        <v>2.37</v>
      </c>
    </row>
    <row r="2" spans="2:8" ht="15.75" thickBot="1">
      <c r="B2" s="87" t="s">
        <v>59</v>
      </c>
      <c r="C2" s="88"/>
      <c r="D2" s="88"/>
      <c r="E2" s="89"/>
      <c r="H2">
        <v>1.72</v>
      </c>
    </row>
    <row r="3" spans="2:8" ht="15.75" thickBot="1">
      <c r="H3">
        <f>H1/H2</f>
        <v>1.3779069767441861</v>
      </c>
    </row>
    <row r="4" spans="2:8" ht="15.75" thickBot="1">
      <c r="B4" s="3" t="s">
        <v>7</v>
      </c>
      <c r="C4" s="4" t="s">
        <v>3</v>
      </c>
      <c r="D4" s="5" t="s">
        <v>4</v>
      </c>
      <c r="E4" s="13" t="s">
        <v>5</v>
      </c>
    </row>
    <row r="5" spans="2:8" ht="15.75" thickBot="1">
      <c r="B5" s="96" t="s">
        <v>0</v>
      </c>
      <c r="C5" s="97"/>
      <c r="D5" s="97"/>
      <c r="E5" s="98"/>
    </row>
    <row r="6" spans="2:8" ht="30">
      <c r="B6" s="6" t="s">
        <v>1</v>
      </c>
      <c r="C6" s="7">
        <v>1</v>
      </c>
      <c r="D6" s="15">
        <f>(5768+2478+4000)*1.4</f>
        <v>17144.399999999998</v>
      </c>
      <c r="E6" s="16">
        <f>C6*D6</f>
        <v>17144.399999999998</v>
      </c>
    </row>
    <row r="7" spans="2:8" ht="45">
      <c r="B7" s="1" t="s">
        <v>79</v>
      </c>
      <c r="C7" s="8">
        <v>1</v>
      </c>
      <c r="D7" s="17">
        <f>(83389+2000)*1.4</f>
        <v>119544.59999999999</v>
      </c>
      <c r="E7" s="18">
        <f t="shared" ref="E7:E8" si="0">C7*D7</f>
        <v>119544.59999999999</v>
      </c>
    </row>
    <row r="8" spans="2:8" ht="22.5" customHeight="1" thickBot="1">
      <c r="B8" s="2" t="s">
        <v>2</v>
      </c>
      <c r="C8" s="9">
        <v>1</v>
      </c>
      <c r="D8" s="19">
        <f>6737*1.4</f>
        <v>9431.7999999999993</v>
      </c>
      <c r="E8" s="20">
        <f t="shared" si="0"/>
        <v>9431.7999999999993</v>
      </c>
    </row>
    <row r="9" spans="2:8" ht="15.75" thickBot="1">
      <c r="E9" s="21">
        <f>SUM(E6:E8)</f>
        <v>146120.79999999999</v>
      </c>
    </row>
    <row r="10" spans="2:8" ht="15.75" thickBot="1"/>
    <row r="11" spans="2:8" ht="15.75" thickBot="1">
      <c r="B11" s="96" t="s">
        <v>8</v>
      </c>
      <c r="C11" s="97"/>
      <c r="D11" s="97"/>
      <c r="E11" s="98"/>
    </row>
    <row r="12" spans="2:8">
      <c r="B12" s="22" t="s">
        <v>9</v>
      </c>
      <c r="C12" s="10">
        <v>2</v>
      </c>
      <c r="D12" s="22">
        <v>16600</v>
      </c>
      <c r="E12" s="24">
        <f>C12*D12</f>
        <v>33200</v>
      </c>
    </row>
    <row r="13" spans="2:8" ht="15.75" thickBot="1">
      <c r="B13" s="23" t="s">
        <v>10</v>
      </c>
      <c r="C13" s="12">
        <v>2</v>
      </c>
      <c r="D13" s="23">
        <v>14400</v>
      </c>
      <c r="E13" s="25">
        <f>C13*D13</f>
        <v>28800</v>
      </c>
    </row>
    <row r="14" spans="2:8" ht="15.75" thickBot="1">
      <c r="E14" s="26">
        <f>E12+E13</f>
        <v>62000</v>
      </c>
    </row>
    <row r="15" spans="2:8" ht="15.75" thickBot="1"/>
    <row r="16" spans="2:8" ht="15.75" thickBot="1">
      <c r="B16" s="96" t="s">
        <v>11</v>
      </c>
      <c r="C16" s="97"/>
      <c r="D16" s="97"/>
      <c r="E16" s="98"/>
    </row>
    <row r="17" spans="2:8" ht="30">
      <c r="B17" s="33" t="s">
        <v>47</v>
      </c>
      <c r="C17" s="10">
        <v>5</v>
      </c>
      <c r="D17" s="30">
        <f>60100/1.18</f>
        <v>50932.203389830509</v>
      </c>
      <c r="E17" s="15">
        <f>C17*D17</f>
        <v>254661.01694915254</v>
      </c>
    </row>
    <row r="18" spans="2:8">
      <c r="B18" s="29" t="s">
        <v>13</v>
      </c>
      <c r="C18" s="11">
        <v>7</v>
      </c>
      <c r="D18" s="31">
        <v>300</v>
      </c>
      <c r="E18" s="17">
        <f t="shared" ref="E18:E20" si="1">C18*D18</f>
        <v>2100</v>
      </c>
    </row>
    <row r="19" spans="2:8">
      <c r="B19" s="29" t="s">
        <v>14</v>
      </c>
      <c r="C19" s="11">
        <v>3</v>
      </c>
      <c r="D19" s="31">
        <v>2100</v>
      </c>
      <c r="E19" s="17">
        <f t="shared" si="1"/>
        <v>6300</v>
      </c>
    </row>
    <row r="20" spans="2:8" ht="15.75" thickBot="1">
      <c r="B20" s="23" t="s">
        <v>15</v>
      </c>
      <c r="C20" s="12">
        <v>1</v>
      </c>
      <c r="D20" s="32">
        <v>990</v>
      </c>
      <c r="E20" s="19">
        <f t="shared" si="1"/>
        <v>990</v>
      </c>
    </row>
    <row r="21" spans="2:8" ht="15.75" thickBot="1">
      <c r="D21" s="27"/>
      <c r="E21" s="28">
        <f>SUM(E17:E20)</f>
        <v>264051.01694915257</v>
      </c>
    </row>
    <row r="22" spans="2:8" ht="15.75" thickBot="1">
      <c r="H22" t="s">
        <v>44</v>
      </c>
    </row>
    <row r="23" spans="2:8" ht="15.75" thickBot="1">
      <c r="B23" s="99" t="s">
        <v>71</v>
      </c>
      <c r="C23" s="100"/>
      <c r="D23" s="100"/>
      <c r="E23" s="101"/>
    </row>
    <row r="24" spans="2:8" ht="30">
      <c r="B24" s="33" t="s">
        <v>17</v>
      </c>
      <c r="C24" s="10">
        <v>1</v>
      </c>
      <c r="D24" s="30">
        <f>37600/1.18</f>
        <v>31864.406779661018</v>
      </c>
      <c r="E24" s="15">
        <f>C24*D24</f>
        <v>31864.406779661018</v>
      </c>
    </row>
    <row r="25" spans="2:8" ht="30">
      <c r="B25" s="75" t="s">
        <v>18</v>
      </c>
      <c r="C25" s="11">
        <v>1</v>
      </c>
      <c r="D25" s="31">
        <f>28000/1.18</f>
        <v>23728.813559322036</v>
      </c>
      <c r="E25" s="17">
        <f t="shared" ref="E25" si="2">C25*D25</f>
        <v>23728.813559322036</v>
      </c>
    </row>
    <row r="26" spans="2:8" ht="15.75" thickBot="1">
      <c r="B26" s="68" t="s">
        <v>72</v>
      </c>
      <c r="C26" s="69">
        <v>1</v>
      </c>
      <c r="D26" s="80">
        <v>25000</v>
      </c>
      <c r="E26" s="28">
        <f>C26*D26</f>
        <v>25000</v>
      </c>
    </row>
    <row r="27" spans="2:8" ht="15.75" thickBot="1">
      <c r="E27" s="35">
        <f>SUM(E24:E26)</f>
        <v>80593.220338983054</v>
      </c>
    </row>
    <row r="28" spans="2:8" ht="15.75" thickBot="1"/>
    <row r="29" spans="2:8" ht="15.75" thickBot="1">
      <c r="B29" s="96" t="s">
        <v>19</v>
      </c>
      <c r="C29" s="97"/>
      <c r="D29" s="97"/>
      <c r="E29" s="98"/>
    </row>
    <row r="30" spans="2:8">
      <c r="B30" s="22" t="s">
        <v>20</v>
      </c>
      <c r="C30" s="10">
        <v>2</v>
      </c>
      <c r="D30" s="30">
        <v>10500</v>
      </c>
      <c r="E30" s="15">
        <f t="shared" ref="E30:E32" si="3">C30*D30</f>
        <v>21000</v>
      </c>
    </row>
    <row r="31" spans="2:8">
      <c r="B31" s="29" t="s">
        <v>21</v>
      </c>
      <c r="C31" s="11">
        <v>32</v>
      </c>
      <c r="D31" s="31">
        <v>200</v>
      </c>
      <c r="E31" s="17">
        <f t="shared" si="3"/>
        <v>6400</v>
      </c>
    </row>
    <row r="32" spans="2:8" ht="15.75" thickBot="1">
      <c r="B32" s="23" t="s">
        <v>22</v>
      </c>
      <c r="C32" s="12">
        <v>32</v>
      </c>
      <c r="D32" s="32">
        <v>80</v>
      </c>
      <c r="E32" s="19">
        <f t="shared" si="3"/>
        <v>2560</v>
      </c>
    </row>
    <row r="33" spans="2:9" ht="15.75" thickBot="1">
      <c r="E33" s="28">
        <f>SUM(E30:E32)</f>
        <v>29960</v>
      </c>
    </row>
    <row r="34" spans="2:9" ht="15.75" thickBot="1">
      <c r="E34" s="38"/>
    </row>
    <row r="35" spans="2:9" ht="15.75" thickBot="1">
      <c r="B35" s="93" t="s">
        <v>24</v>
      </c>
      <c r="C35" s="94"/>
      <c r="D35" s="94"/>
      <c r="E35" s="95"/>
    </row>
    <row r="36" spans="2:9" ht="45.75" thickBot="1">
      <c r="B36" s="39" t="s">
        <v>61</v>
      </c>
      <c r="C36" s="14">
        <v>1154</v>
      </c>
      <c r="D36" s="21">
        <f>700/1.18</f>
        <v>593.22033898305085</v>
      </c>
      <c r="E36" s="35">
        <f>C36*D36</f>
        <v>684576.27118644072</v>
      </c>
    </row>
    <row r="37" spans="2:9" ht="15.75" thickBot="1">
      <c r="E37" s="38"/>
    </row>
    <row r="38" spans="2:9" ht="15.75" thickBot="1">
      <c r="B38" s="93" t="s">
        <v>45</v>
      </c>
      <c r="C38" s="94"/>
      <c r="D38" s="94"/>
      <c r="E38" s="95"/>
    </row>
    <row r="39" spans="2:9" ht="78.75" customHeight="1" thickBot="1">
      <c r="B39" s="39" t="s">
        <v>46</v>
      </c>
      <c r="C39" s="58">
        <f>85*3</f>
        <v>255</v>
      </c>
      <c r="D39" s="59">
        <f>370/1.18</f>
        <v>313.5593220338983</v>
      </c>
      <c r="E39" s="60">
        <f>C39*D39</f>
        <v>79957.627118644072</v>
      </c>
    </row>
    <row r="40" spans="2:9" ht="15.75" thickBot="1">
      <c r="E40" s="38"/>
      <c r="I40" t="s">
        <v>44</v>
      </c>
    </row>
    <row r="41" spans="2:9" ht="15.75" thickBot="1">
      <c r="B41" s="105" t="s">
        <v>58</v>
      </c>
      <c r="C41" s="106"/>
      <c r="D41" s="107"/>
      <c r="E41" s="74">
        <f>E9+E14+E21+E27+E33+E36+E39</f>
        <v>1347258.9355932204</v>
      </c>
    </row>
    <row r="42" spans="2:9" ht="15.75" thickBot="1"/>
    <row r="43" spans="2:9" ht="15.75" thickBot="1">
      <c r="B43" s="99" t="s">
        <v>23</v>
      </c>
      <c r="C43" s="100"/>
      <c r="D43" s="100"/>
      <c r="E43" s="101"/>
    </row>
    <row r="44" spans="2:9" ht="15.75" thickBot="1"/>
    <row r="45" spans="2:9" ht="15.75" thickBot="1">
      <c r="B45" s="90" t="s">
        <v>77</v>
      </c>
      <c r="C45" s="91"/>
      <c r="D45" s="91"/>
      <c r="E45" s="92"/>
    </row>
    <row r="46" spans="2:9" ht="30">
      <c r="B46" s="33" t="s">
        <v>66</v>
      </c>
      <c r="C46" s="10">
        <v>1800</v>
      </c>
      <c r="D46" s="41">
        <v>361</v>
      </c>
      <c r="E46" s="44">
        <f>C46*D46</f>
        <v>649800</v>
      </c>
    </row>
    <row r="47" spans="2:9" ht="30">
      <c r="B47" s="75" t="s">
        <v>65</v>
      </c>
      <c r="C47" s="11">
        <v>10</v>
      </c>
      <c r="D47" s="42">
        <v>1080</v>
      </c>
      <c r="E47" s="45">
        <f>C47*D47</f>
        <v>10800</v>
      </c>
    </row>
    <row r="48" spans="2:9" ht="30">
      <c r="B48" s="75" t="s">
        <v>64</v>
      </c>
      <c r="C48" s="11">
        <v>4</v>
      </c>
      <c r="D48" s="42">
        <v>10948</v>
      </c>
      <c r="E48" s="45">
        <f>C48*D48</f>
        <v>43792</v>
      </c>
    </row>
    <row r="49" spans="2:5">
      <c r="B49" s="48" t="s">
        <v>63</v>
      </c>
      <c r="C49" s="49">
        <v>1</v>
      </c>
      <c r="D49" s="50">
        <v>2051</v>
      </c>
      <c r="E49" s="51">
        <f>C49*D49</f>
        <v>2051</v>
      </c>
    </row>
    <row r="50" spans="2:5" ht="15.75" thickBot="1">
      <c r="B50" s="23" t="s">
        <v>62</v>
      </c>
      <c r="C50" s="12">
        <v>1</v>
      </c>
      <c r="D50" s="43">
        <v>16201</v>
      </c>
      <c r="E50" s="46">
        <f>C50*D50</f>
        <v>16201</v>
      </c>
    </row>
    <row r="51" spans="2:5" ht="15.75" thickBot="1">
      <c r="D51" s="40"/>
      <c r="E51" s="47">
        <f>SUM(E46:E50)</f>
        <v>722644</v>
      </c>
    </row>
    <row r="52" spans="2:5" ht="15.75" thickBot="1"/>
    <row r="53" spans="2:5" ht="15.75" thickBot="1">
      <c r="B53" s="90" t="s">
        <v>52</v>
      </c>
      <c r="C53" s="91"/>
      <c r="D53" s="91"/>
      <c r="E53" s="92"/>
    </row>
    <row r="54" spans="2:5" ht="30">
      <c r="B54" s="33" t="s">
        <v>50</v>
      </c>
      <c r="C54" s="10">
        <v>2</v>
      </c>
      <c r="D54" s="41">
        <f>8087</f>
        <v>8087</v>
      </c>
      <c r="E54" s="44">
        <f>C54*D54</f>
        <v>16174</v>
      </c>
    </row>
    <row r="55" spans="2:5" ht="30.75" thickBot="1">
      <c r="B55" s="68" t="s">
        <v>51</v>
      </c>
      <c r="C55" s="69">
        <v>2</v>
      </c>
      <c r="D55" s="70">
        <f>1455.83</f>
        <v>1455.83</v>
      </c>
      <c r="E55" s="47">
        <f>C55*D55</f>
        <v>2911.66</v>
      </c>
    </row>
    <row r="56" spans="2:5" ht="15.75" thickBot="1">
      <c r="B56" s="66"/>
      <c r="C56" s="67"/>
      <c r="D56" s="65"/>
      <c r="E56" s="53">
        <f>SUM(E54:E55)</f>
        <v>19085.66</v>
      </c>
    </row>
    <row r="57" spans="2:5" ht="15.75" thickBot="1">
      <c r="B57" s="66"/>
      <c r="C57" s="67"/>
      <c r="D57" s="65"/>
      <c r="E57" s="65"/>
    </row>
    <row r="58" spans="2:5" ht="15.75" thickBot="1">
      <c r="B58" s="102" t="s">
        <v>53</v>
      </c>
      <c r="C58" s="103"/>
      <c r="D58" s="103"/>
      <c r="E58" s="104"/>
    </row>
    <row r="59" spans="2:5" ht="30">
      <c r="B59" s="71" t="s">
        <v>54</v>
      </c>
      <c r="C59" s="61">
        <v>1</v>
      </c>
      <c r="D59" s="62">
        <v>738.01</v>
      </c>
      <c r="E59" s="63">
        <f>C59*D59</f>
        <v>738.01</v>
      </c>
    </row>
    <row r="60" spans="2:5" ht="30">
      <c r="B60" s="72" t="s">
        <v>55</v>
      </c>
      <c r="C60" s="11">
        <v>2</v>
      </c>
      <c r="D60" s="42">
        <v>738.01</v>
      </c>
      <c r="E60" s="45">
        <f>C60*D60</f>
        <v>1476.02</v>
      </c>
    </row>
    <row r="61" spans="2:5" ht="45.75" thickBot="1">
      <c r="B61" s="73" t="s">
        <v>56</v>
      </c>
      <c r="C61" s="12">
        <v>5</v>
      </c>
      <c r="D61" s="43">
        <v>1183.03</v>
      </c>
      <c r="E61" s="46">
        <f>C61*D61</f>
        <v>5915.15</v>
      </c>
    </row>
    <row r="62" spans="2:5" ht="15.75" thickBot="1">
      <c r="E62" s="28">
        <f>SUM(E54:E61)</f>
        <v>46300.5</v>
      </c>
    </row>
    <row r="63" spans="2:5" ht="15.75" thickBot="1"/>
    <row r="64" spans="2:5" ht="15.75" thickBot="1">
      <c r="B64" s="87" t="s">
        <v>36</v>
      </c>
      <c r="C64" s="88"/>
      <c r="D64" s="88"/>
      <c r="E64" s="89"/>
    </row>
    <row r="65" spans="2:5" ht="30">
      <c r="B65" s="33" t="s">
        <v>48</v>
      </c>
      <c r="C65" s="10">
        <v>12</v>
      </c>
      <c r="D65" s="41">
        <v>2875</v>
      </c>
      <c r="E65" s="44">
        <f>C65*D65</f>
        <v>34500</v>
      </c>
    </row>
    <row r="66" spans="2:5" ht="30.75" thickBot="1">
      <c r="B66" s="34" t="s">
        <v>49</v>
      </c>
      <c r="C66" s="12">
        <v>12</v>
      </c>
      <c r="D66" s="43">
        <v>604</v>
      </c>
      <c r="E66" s="46">
        <f>C66*D66</f>
        <v>7248</v>
      </c>
    </row>
    <row r="67" spans="2:5" ht="15.75" thickBot="1">
      <c r="E67" s="28">
        <f>SUM(E65:E66)</f>
        <v>41748</v>
      </c>
    </row>
    <row r="68" spans="2:5" ht="15.75" thickBot="1"/>
    <row r="69" spans="2:5" ht="15.75" thickBot="1">
      <c r="B69" s="105" t="s">
        <v>57</v>
      </c>
      <c r="C69" s="106"/>
      <c r="D69" s="107"/>
      <c r="E69" s="74">
        <f>E51+E56+E62+E67</f>
        <v>829778.16</v>
      </c>
    </row>
    <row r="70" spans="2:5" ht="15.75" thickBot="1"/>
    <row r="71" spans="2:5" ht="15.75" thickBot="1">
      <c r="B71" s="93" t="s">
        <v>38</v>
      </c>
      <c r="C71" s="94"/>
      <c r="D71" s="95"/>
      <c r="E71" s="54">
        <f>E41+E69</f>
        <v>2177037.0955932206</v>
      </c>
    </row>
    <row r="77" spans="2:5">
      <c r="B77" s="56"/>
    </row>
    <row r="78" spans="2:5">
      <c r="B78" s="57"/>
    </row>
    <row r="79" spans="2:5">
      <c r="B79" s="57"/>
    </row>
    <row r="80" spans="2:5">
      <c r="B80" s="57"/>
    </row>
    <row r="81" spans="2:2">
      <c r="B81" s="57"/>
    </row>
    <row r="82" spans="2:2">
      <c r="B82" s="57"/>
    </row>
  </sheetData>
  <mergeCells count="16">
    <mergeCell ref="B2:E2"/>
    <mergeCell ref="B45:E45"/>
    <mergeCell ref="B53:E53"/>
    <mergeCell ref="B64:E64"/>
    <mergeCell ref="B71:D71"/>
    <mergeCell ref="B5:E5"/>
    <mergeCell ref="B11:E11"/>
    <mergeCell ref="B16:E16"/>
    <mergeCell ref="B23:E23"/>
    <mergeCell ref="B29:E29"/>
    <mergeCell ref="B43:E43"/>
    <mergeCell ref="B35:E35"/>
    <mergeCell ref="B38:E38"/>
    <mergeCell ref="B58:E58"/>
    <mergeCell ref="B41:D41"/>
    <mergeCell ref="B69:D69"/>
  </mergeCells>
  <pageMargins left="0.7" right="0.7" top="0.75" bottom="0.75" header="0.3" footer="0.3"/>
  <pageSetup paperSize="9" scale="91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G64"/>
  <sheetViews>
    <sheetView topLeftCell="A37" workbookViewId="0">
      <selection activeCell="H53" sqref="H53"/>
    </sheetView>
  </sheetViews>
  <sheetFormatPr defaultRowHeight="15"/>
  <cols>
    <col min="3" max="3" width="56.28515625" bestFit="1" customWidth="1"/>
    <col min="5" max="5" width="11.5703125" bestFit="1" customWidth="1"/>
    <col min="6" max="6" width="13.85546875" customWidth="1"/>
  </cols>
  <sheetData>
    <row r="1" spans="3:6">
      <c r="C1" t="s">
        <v>39</v>
      </c>
    </row>
    <row r="3" spans="3:6" ht="15.75" thickBot="1"/>
    <row r="4" spans="3:6" ht="15.75" thickBot="1">
      <c r="C4" s="3" t="s">
        <v>7</v>
      </c>
      <c r="D4" s="4" t="s">
        <v>3</v>
      </c>
      <c r="E4" s="5" t="s">
        <v>4</v>
      </c>
      <c r="F4" s="13" t="s">
        <v>5</v>
      </c>
    </row>
    <row r="5" spans="3:6" ht="15.75" thickBot="1">
      <c r="C5" s="96" t="s">
        <v>0</v>
      </c>
      <c r="D5" s="97"/>
      <c r="E5" s="97"/>
      <c r="F5" s="98"/>
    </row>
    <row r="6" spans="3:6" ht="30">
      <c r="C6" s="6" t="s">
        <v>1</v>
      </c>
      <c r="D6" s="7">
        <v>1</v>
      </c>
      <c r="E6" s="15">
        <v>0</v>
      </c>
      <c r="F6" s="16">
        <f>D6*E6</f>
        <v>0</v>
      </c>
    </row>
    <row r="7" spans="3:6" ht="45">
      <c r="C7" s="1" t="s">
        <v>6</v>
      </c>
      <c r="D7" s="8">
        <v>1</v>
      </c>
      <c r="E7" s="17">
        <v>0</v>
      </c>
      <c r="F7" s="18">
        <f t="shared" ref="F7:F8" si="0">D7*E7</f>
        <v>0</v>
      </c>
    </row>
    <row r="8" spans="3:6" ht="22.5" customHeight="1" thickBot="1">
      <c r="C8" s="2" t="s">
        <v>2</v>
      </c>
      <c r="D8" s="9">
        <v>1</v>
      </c>
      <c r="E8" s="19">
        <v>0</v>
      </c>
      <c r="F8" s="20">
        <f t="shared" si="0"/>
        <v>0</v>
      </c>
    </row>
    <row r="9" spans="3:6" ht="15.75" thickBot="1">
      <c r="F9" s="21">
        <f>SUM(F6:F8)</f>
        <v>0</v>
      </c>
    </row>
    <row r="10" spans="3:6" ht="15.75" thickBot="1"/>
    <row r="11" spans="3:6" ht="15.75" thickBot="1">
      <c r="C11" s="96" t="s">
        <v>8</v>
      </c>
      <c r="D11" s="97"/>
      <c r="E11" s="97"/>
      <c r="F11" s="98"/>
    </row>
    <row r="12" spans="3:6">
      <c r="C12" s="22" t="s">
        <v>9</v>
      </c>
      <c r="D12" s="10">
        <v>2</v>
      </c>
      <c r="E12" s="22">
        <v>16600</v>
      </c>
      <c r="F12" s="24">
        <f>D12*E12</f>
        <v>33200</v>
      </c>
    </row>
    <row r="13" spans="3:6" ht="15.75" thickBot="1">
      <c r="C13" s="23" t="s">
        <v>10</v>
      </c>
      <c r="D13" s="12">
        <v>2</v>
      </c>
      <c r="E13" s="23">
        <v>14400</v>
      </c>
      <c r="F13" s="25">
        <f>D13*E13</f>
        <v>28800</v>
      </c>
    </row>
    <row r="14" spans="3:6" ht="15.75" thickBot="1">
      <c r="F14" s="26">
        <f>F12+F13</f>
        <v>62000</v>
      </c>
    </row>
    <row r="15" spans="3:6" ht="15.75" thickBot="1"/>
    <row r="16" spans="3:6" ht="15.75" thickBot="1">
      <c r="C16" s="96" t="s">
        <v>11</v>
      </c>
      <c r="D16" s="97"/>
      <c r="E16" s="97"/>
      <c r="F16" s="98"/>
    </row>
    <row r="17" spans="3:6">
      <c r="C17" s="22" t="s">
        <v>12</v>
      </c>
      <c r="D17" s="10">
        <v>5</v>
      </c>
      <c r="E17" s="30">
        <v>0</v>
      </c>
      <c r="F17" s="15">
        <f>D17*E17</f>
        <v>0</v>
      </c>
    </row>
    <row r="18" spans="3:6">
      <c r="C18" s="29" t="s">
        <v>13</v>
      </c>
      <c r="D18" s="11">
        <v>7</v>
      </c>
      <c r="E18" s="31">
        <v>300</v>
      </c>
      <c r="F18" s="17">
        <f t="shared" ref="F18:F20" si="1">D18*E18</f>
        <v>2100</v>
      </c>
    </row>
    <row r="19" spans="3:6">
      <c r="C19" s="29" t="s">
        <v>14</v>
      </c>
      <c r="D19" s="11">
        <v>7</v>
      </c>
      <c r="E19" s="31">
        <v>1200</v>
      </c>
      <c r="F19" s="17">
        <f t="shared" si="1"/>
        <v>8400</v>
      </c>
    </row>
    <row r="20" spans="3:6" ht="15.75" thickBot="1">
      <c r="C20" s="23" t="s">
        <v>15</v>
      </c>
      <c r="D20" s="12">
        <v>1</v>
      </c>
      <c r="E20" s="32">
        <v>990</v>
      </c>
      <c r="F20" s="19">
        <f t="shared" si="1"/>
        <v>990</v>
      </c>
    </row>
    <row r="21" spans="3:6" ht="15.75" thickBot="1">
      <c r="E21" s="27"/>
      <c r="F21" s="28">
        <f>SUM(F17:F20)</f>
        <v>11490</v>
      </c>
    </row>
    <row r="22" spans="3:6" ht="15.75" thickBot="1"/>
    <row r="23" spans="3:6" ht="15.75" thickBot="1">
      <c r="C23" s="99" t="s">
        <v>16</v>
      </c>
      <c r="D23" s="100"/>
      <c r="E23" s="100"/>
      <c r="F23" s="101"/>
    </row>
    <row r="24" spans="3:6" ht="30">
      <c r="C24" s="33" t="s">
        <v>17</v>
      </c>
      <c r="D24" s="10">
        <v>6</v>
      </c>
      <c r="E24" s="30">
        <v>0</v>
      </c>
      <c r="F24" s="15">
        <f>D24*E24</f>
        <v>0</v>
      </c>
    </row>
    <row r="25" spans="3:6" ht="30.75" thickBot="1">
      <c r="C25" s="34" t="s">
        <v>18</v>
      </c>
      <c r="D25" s="12">
        <v>1</v>
      </c>
      <c r="E25" s="32">
        <v>0</v>
      </c>
      <c r="F25" s="19">
        <f t="shared" ref="F25" si="2">D25*E25</f>
        <v>0</v>
      </c>
    </row>
    <row r="26" spans="3:6" ht="15.75" thickBot="1">
      <c r="F26" s="35">
        <f>SUM(F24:F25)</f>
        <v>0</v>
      </c>
    </row>
    <row r="27" spans="3:6" ht="15.75" thickBot="1"/>
    <row r="28" spans="3:6" ht="15.75" thickBot="1">
      <c r="C28" s="96" t="s">
        <v>19</v>
      </c>
      <c r="D28" s="97"/>
      <c r="E28" s="97"/>
      <c r="F28" s="98"/>
    </row>
    <row r="29" spans="3:6">
      <c r="C29" s="22" t="s">
        <v>20</v>
      </c>
      <c r="D29" s="10">
        <v>2</v>
      </c>
      <c r="E29" s="30">
        <v>10500</v>
      </c>
      <c r="F29" s="15">
        <f t="shared" ref="F29:F31" si="3">D29*E29</f>
        <v>21000</v>
      </c>
    </row>
    <row r="30" spans="3:6">
      <c r="C30" s="29" t="s">
        <v>21</v>
      </c>
      <c r="D30" s="11">
        <v>32</v>
      </c>
      <c r="E30" s="31">
        <v>200</v>
      </c>
      <c r="F30" s="17">
        <f t="shared" si="3"/>
        <v>6400</v>
      </c>
    </row>
    <row r="31" spans="3:6" ht="15.75" thickBot="1">
      <c r="C31" s="23" t="s">
        <v>22</v>
      </c>
      <c r="D31" s="12">
        <v>32</v>
      </c>
      <c r="E31" s="32">
        <v>80</v>
      </c>
      <c r="F31" s="19">
        <f t="shared" si="3"/>
        <v>2560</v>
      </c>
    </row>
    <row r="32" spans="3:6" ht="15.75" thickBot="1">
      <c r="F32" s="28">
        <f>SUM(F29:F31)</f>
        <v>29960</v>
      </c>
    </row>
    <row r="33" spans="3:6">
      <c r="F33" s="38"/>
    </row>
    <row r="34" spans="3:6">
      <c r="F34" s="38"/>
    </row>
    <row r="35" spans="3:6" ht="15.75" thickBot="1"/>
    <row r="36" spans="3:6" ht="15.75" thickBot="1">
      <c r="C36" s="99" t="s">
        <v>23</v>
      </c>
      <c r="D36" s="100"/>
      <c r="E36" s="100"/>
      <c r="F36" s="101"/>
    </row>
    <row r="37" spans="3:6" ht="15.75" thickBot="1"/>
    <row r="38" spans="3:6" ht="15.75" thickBot="1">
      <c r="C38" s="90" t="s">
        <v>25</v>
      </c>
      <c r="D38" s="91"/>
      <c r="E38" s="91"/>
      <c r="F38" s="92"/>
    </row>
    <row r="39" spans="3:6">
      <c r="C39" s="22" t="s">
        <v>30</v>
      </c>
      <c r="D39" s="10">
        <v>370</v>
      </c>
      <c r="E39" s="41">
        <v>0</v>
      </c>
      <c r="F39" s="44">
        <f>D39*E39</f>
        <v>0</v>
      </c>
    </row>
    <row r="40" spans="3:6">
      <c r="C40" s="29" t="s">
        <v>27</v>
      </c>
      <c r="D40" s="11">
        <v>7</v>
      </c>
      <c r="E40" s="42">
        <v>0</v>
      </c>
      <c r="F40" s="45">
        <f>D40*E40</f>
        <v>0</v>
      </c>
    </row>
    <row r="41" spans="3:6">
      <c r="C41" s="29" t="s">
        <v>26</v>
      </c>
      <c r="D41" s="11">
        <v>4</v>
      </c>
      <c r="E41" s="42">
        <v>0</v>
      </c>
      <c r="F41" s="45">
        <f>D41*E41</f>
        <v>0</v>
      </c>
    </row>
    <row r="42" spans="3:6">
      <c r="C42" s="48" t="s">
        <v>40</v>
      </c>
      <c r="D42" s="49">
        <v>3</v>
      </c>
      <c r="E42" s="50">
        <v>0</v>
      </c>
      <c r="F42" s="51">
        <f>D42*E42</f>
        <v>0</v>
      </c>
    </row>
    <row r="43" spans="3:6">
      <c r="C43" s="48" t="s">
        <v>41</v>
      </c>
      <c r="D43" s="49">
        <v>1515</v>
      </c>
      <c r="E43" s="50">
        <v>0</v>
      </c>
      <c r="F43" s="51">
        <f t="shared" ref="F43:F44" si="4">D43*E43</f>
        <v>0</v>
      </c>
    </row>
    <row r="44" spans="3:6">
      <c r="C44" s="48" t="s">
        <v>42</v>
      </c>
      <c r="D44" s="49">
        <v>1515</v>
      </c>
      <c r="E44" s="50">
        <v>0</v>
      </c>
      <c r="F44" s="51">
        <f t="shared" si="4"/>
        <v>0</v>
      </c>
    </row>
    <row r="45" spans="3:6">
      <c r="C45" s="48" t="s">
        <v>29</v>
      </c>
      <c r="D45" s="49">
        <v>1</v>
      </c>
      <c r="E45" s="50">
        <v>0</v>
      </c>
      <c r="F45" s="51">
        <v>0</v>
      </c>
    </row>
    <row r="46" spans="3:6" ht="15.75" thickBot="1">
      <c r="C46" s="23" t="s">
        <v>28</v>
      </c>
      <c r="D46" s="12">
        <v>1</v>
      </c>
      <c r="E46" s="43">
        <v>35000</v>
      </c>
      <c r="F46" s="46">
        <f>D46*E46</f>
        <v>35000</v>
      </c>
    </row>
    <row r="47" spans="3:6" ht="15.75" thickBot="1">
      <c r="E47" s="40"/>
      <c r="F47" s="47">
        <f>SUM(F39:F46)</f>
        <v>35000</v>
      </c>
    </row>
    <row r="48" spans="3:6" ht="15.75" thickBot="1"/>
    <row r="49" spans="3:7" ht="15.75" thickBot="1">
      <c r="C49" s="90" t="s">
        <v>31</v>
      </c>
      <c r="D49" s="91"/>
      <c r="E49" s="91"/>
      <c r="F49" s="92"/>
    </row>
    <row r="50" spans="3:7">
      <c r="C50" s="22" t="s">
        <v>32</v>
      </c>
      <c r="D50" s="10">
        <v>2</v>
      </c>
      <c r="E50" s="41">
        <v>0</v>
      </c>
      <c r="F50" s="44">
        <f>D50*E50</f>
        <v>0</v>
      </c>
    </row>
    <row r="51" spans="3:7">
      <c r="C51" s="29" t="s">
        <v>33</v>
      </c>
      <c r="D51" s="11">
        <v>1</v>
      </c>
      <c r="E51" s="42">
        <v>0</v>
      </c>
      <c r="F51" s="45">
        <f>D51*E51</f>
        <v>0</v>
      </c>
    </row>
    <row r="52" spans="3:7">
      <c r="C52" s="29" t="s">
        <v>43</v>
      </c>
      <c r="D52" s="11">
        <v>3</v>
      </c>
      <c r="E52" s="42"/>
      <c r="F52" s="45"/>
    </row>
    <row r="53" spans="3:7">
      <c r="C53" s="29" t="s">
        <v>34</v>
      </c>
      <c r="D53" s="11">
        <v>2</v>
      </c>
      <c r="E53" s="42">
        <v>0</v>
      </c>
      <c r="F53" s="45">
        <f>D53*E53</f>
        <v>0</v>
      </c>
    </row>
    <row r="54" spans="3:7" ht="15.75" thickBot="1">
      <c r="C54" s="23" t="s">
        <v>35</v>
      </c>
      <c r="D54" s="12">
        <v>3</v>
      </c>
      <c r="E54" s="43">
        <v>0</v>
      </c>
      <c r="F54" s="46">
        <v>0</v>
      </c>
    </row>
    <row r="55" spans="3:7" ht="15.75" thickBot="1">
      <c r="F55" s="28">
        <f>SUM(F50:F54)</f>
        <v>0</v>
      </c>
    </row>
    <row r="56" spans="3:7" ht="15.75" thickBot="1"/>
    <row r="57" spans="3:7" ht="15.75" thickBot="1">
      <c r="C57" s="87" t="s">
        <v>36</v>
      </c>
      <c r="D57" s="88"/>
      <c r="E57" s="88"/>
      <c r="F57" s="89"/>
    </row>
    <row r="58" spans="3:7" ht="15.75" thickBot="1">
      <c r="C58" s="36" t="s">
        <v>37</v>
      </c>
      <c r="D58" s="37">
        <v>12</v>
      </c>
      <c r="E58" s="52">
        <v>0</v>
      </c>
      <c r="F58" s="53">
        <f>D58*E58</f>
        <v>0</v>
      </c>
    </row>
    <row r="59" spans="3:7" ht="15.75" thickBot="1">
      <c r="F59" s="35">
        <f>F58</f>
        <v>0</v>
      </c>
    </row>
    <row r="61" spans="3:7" ht="15.75" thickBot="1"/>
    <row r="62" spans="3:7" ht="15.75" thickBot="1">
      <c r="C62" s="93" t="s">
        <v>38</v>
      </c>
      <c r="D62" s="94"/>
      <c r="E62" s="95"/>
      <c r="F62" s="54">
        <f>F9+F14+F21+F26+F32+F47+F55+F59</f>
        <v>138450</v>
      </c>
    </row>
    <row r="64" spans="3:7">
      <c r="F64">
        <f>SUM(C6:F59)</f>
        <v>359709</v>
      </c>
      <c r="G64">
        <f>F64/2</f>
        <v>179854.5</v>
      </c>
    </row>
  </sheetData>
  <mergeCells count="10">
    <mergeCell ref="C36:F36"/>
    <mergeCell ref="C38:F38"/>
    <mergeCell ref="C49:F49"/>
    <mergeCell ref="C57:F57"/>
    <mergeCell ref="C62:E62"/>
    <mergeCell ref="C5:F5"/>
    <mergeCell ref="C11:F11"/>
    <mergeCell ref="C16:F16"/>
    <mergeCell ref="C23:F23"/>
    <mergeCell ref="C28:F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89"/>
  <sheetViews>
    <sheetView workbookViewId="0">
      <selection activeCell="A2" sqref="A2"/>
    </sheetView>
  </sheetViews>
  <sheetFormatPr defaultRowHeight="15"/>
  <cols>
    <col min="2" max="2" width="58.5703125" customWidth="1"/>
    <col min="4" max="4" width="12.5703125" bestFit="1" customWidth="1"/>
    <col min="5" max="5" width="14.85546875" bestFit="1" customWidth="1"/>
    <col min="7" max="7" width="12.5703125" bestFit="1" customWidth="1"/>
    <col min="8" max="8" width="37.28515625" customWidth="1"/>
  </cols>
  <sheetData>
    <row r="1" spans="2:5" ht="15.75" thickBot="1">
      <c r="B1" s="55"/>
    </row>
    <row r="2" spans="2:5" ht="15.75" thickBot="1">
      <c r="B2" s="87" t="s">
        <v>60</v>
      </c>
      <c r="C2" s="88"/>
      <c r="D2" s="88"/>
      <c r="E2" s="89"/>
    </row>
    <row r="3" spans="2:5" ht="15.75" thickBot="1"/>
    <row r="4" spans="2:5" ht="15.75" thickBot="1">
      <c r="B4" s="3" t="s">
        <v>7</v>
      </c>
      <c r="C4" s="4" t="s">
        <v>3</v>
      </c>
      <c r="D4" s="5" t="s">
        <v>4</v>
      </c>
      <c r="E4" s="13" t="s">
        <v>5</v>
      </c>
    </row>
    <row r="5" spans="2:5" ht="15.75" thickBot="1">
      <c r="B5" s="96" t="s">
        <v>0</v>
      </c>
      <c r="C5" s="97"/>
      <c r="D5" s="97"/>
      <c r="E5" s="98"/>
    </row>
    <row r="6" spans="2:5" ht="30">
      <c r="B6" s="6" t="s">
        <v>1</v>
      </c>
      <c r="C6" s="7">
        <v>1</v>
      </c>
      <c r="D6" s="15">
        <v>17144.399999999998</v>
      </c>
      <c r="E6" s="16">
        <f>C6*D6</f>
        <v>17144.399999999998</v>
      </c>
    </row>
    <row r="7" spans="2:5" ht="45">
      <c r="B7" s="1" t="s">
        <v>79</v>
      </c>
      <c r="C7" s="8">
        <v>1</v>
      </c>
      <c r="D7" s="17">
        <v>119544.59999999999</v>
      </c>
      <c r="E7" s="18">
        <f t="shared" ref="E7:E8" si="0">C7*D7</f>
        <v>119544.59999999999</v>
      </c>
    </row>
    <row r="8" spans="2:5" ht="15.75" thickBot="1">
      <c r="B8" s="2" t="s">
        <v>2</v>
      </c>
      <c r="C8" s="9">
        <v>1</v>
      </c>
      <c r="D8" s="19">
        <v>9431.7999999999993</v>
      </c>
      <c r="E8" s="20">
        <f t="shared" si="0"/>
        <v>9431.7999999999993</v>
      </c>
    </row>
    <row r="9" spans="2:5" ht="15.75" thickBot="1">
      <c r="E9" s="21">
        <f>SUM(E6:E8)</f>
        <v>146120.79999999999</v>
      </c>
    </row>
    <row r="10" spans="2:5" ht="15.75" thickBot="1"/>
    <row r="11" spans="2:5" ht="15.75" thickBot="1">
      <c r="B11" s="96" t="s">
        <v>8</v>
      </c>
      <c r="C11" s="97"/>
      <c r="D11" s="97"/>
      <c r="E11" s="98"/>
    </row>
    <row r="12" spans="2:5">
      <c r="B12" s="22" t="s">
        <v>9</v>
      </c>
      <c r="C12" s="10">
        <v>2</v>
      </c>
      <c r="D12" s="22">
        <v>16600</v>
      </c>
      <c r="E12" s="24">
        <f>C12*D12</f>
        <v>33200</v>
      </c>
    </row>
    <row r="13" spans="2:5" ht="15.75" thickBot="1">
      <c r="B13" s="23" t="s">
        <v>10</v>
      </c>
      <c r="C13" s="12">
        <v>2</v>
      </c>
      <c r="D13" s="23">
        <v>14400</v>
      </c>
      <c r="E13" s="25">
        <f>C13*D13</f>
        <v>28800</v>
      </c>
    </row>
    <row r="14" spans="2:5" ht="15.75" thickBot="1">
      <c r="E14" s="26">
        <f>E12+E13</f>
        <v>62000</v>
      </c>
    </row>
    <row r="15" spans="2:5" ht="15.75" thickBot="1"/>
    <row r="16" spans="2:5" ht="15.75" thickBot="1">
      <c r="B16" s="96" t="s">
        <v>11</v>
      </c>
      <c r="C16" s="97"/>
      <c r="D16" s="97"/>
      <c r="E16" s="98"/>
    </row>
    <row r="17" spans="2:8" ht="30">
      <c r="B17" s="33" t="s">
        <v>47</v>
      </c>
      <c r="C17" s="10">
        <v>8</v>
      </c>
      <c r="D17" s="30">
        <f>60100/1.18</f>
        <v>50932.203389830509</v>
      </c>
      <c r="E17" s="15">
        <f>C17*D17</f>
        <v>407457.62711864407</v>
      </c>
    </row>
    <row r="18" spans="2:8">
      <c r="B18" s="29" t="s">
        <v>13</v>
      </c>
      <c r="C18" s="11">
        <v>10</v>
      </c>
      <c r="D18" s="31">
        <v>300</v>
      </c>
      <c r="E18" s="17">
        <f t="shared" ref="E18:E20" si="1">C18*D18</f>
        <v>3000</v>
      </c>
    </row>
    <row r="19" spans="2:8">
      <c r="B19" s="29" t="s">
        <v>14</v>
      </c>
      <c r="C19" s="11">
        <v>6</v>
      </c>
      <c r="D19" s="31">
        <v>2100</v>
      </c>
      <c r="E19" s="17">
        <f t="shared" si="1"/>
        <v>12600</v>
      </c>
    </row>
    <row r="20" spans="2:8" ht="15.75" thickBot="1">
      <c r="B20" s="23" t="s">
        <v>15</v>
      </c>
      <c r="C20" s="12">
        <v>1</v>
      </c>
      <c r="D20" s="32">
        <v>990</v>
      </c>
      <c r="E20" s="19">
        <f t="shared" si="1"/>
        <v>990</v>
      </c>
    </row>
    <row r="21" spans="2:8" ht="15.75" thickBot="1">
      <c r="D21" s="27"/>
      <c r="E21" s="28">
        <f>SUM(E17:E20)</f>
        <v>424047.62711864407</v>
      </c>
    </row>
    <row r="22" spans="2:8" ht="15.75" thickBot="1">
      <c r="H22" t="s">
        <v>44</v>
      </c>
    </row>
    <row r="23" spans="2:8" ht="15.75" thickBot="1">
      <c r="B23" s="99" t="s">
        <v>16</v>
      </c>
      <c r="C23" s="100"/>
      <c r="D23" s="100"/>
      <c r="E23" s="101"/>
    </row>
    <row r="24" spans="2:8" ht="30">
      <c r="B24" s="33" t="s">
        <v>17</v>
      </c>
      <c r="C24" s="10">
        <v>6</v>
      </c>
      <c r="D24" s="30">
        <f>37600/1.18</f>
        <v>31864.406779661018</v>
      </c>
      <c r="E24" s="15">
        <f>C24*D24</f>
        <v>191186.44067796611</v>
      </c>
    </row>
    <row r="25" spans="2:8" ht="30">
      <c r="B25" s="75" t="s">
        <v>18</v>
      </c>
      <c r="C25" s="11">
        <v>1</v>
      </c>
      <c r="D25" s="31">
        <f>28000/1.18</f>
        <v>23728.813559322036</v>
      </c>
      <c r="E25" s="17">
        <f t="shared" ref="E25" si="2">C25*D25</f>
        <v>23728.813559322036</v>
      </c>
    </row>
    <row r="26" spans="2:8" ht="15.75" thickBot="1">
      <c r="B26" s="68" t="s">
        <v>72</v>
      </c>
      <c r="C26" s="69">
        <v>1</v>
      </c>
      <c r="D26" s="80">
        <v>25000</v>
      </c>
      <c r="E26" s="28">
        <f>C26*D26</f>
        <v>25000</v>
      </c>
    </row>
    <row r="27" spans="2:8" ht="15.75" thickBot="1">
      <c r="E27" s="35">
        <f>SUM(E24:E26)</f>
        <v>239915.25423728814</v>
      </c>
    </row>
    <row r="28" spans="2:8" ht="15.75" thickBot="1"/>
    <row r="29" spans="2:8" ht="15.75" thickBot="1">
      <c r="B29" s="96" t="s">
        <v>19</v>
      </c>
      <c r="C29" s="97"/>
      <c r="D29" s="97"/>
      <c r="E29" s="98"/>
    </row>
    <row r="30" spans="2:8">
      <c r="B30" s="22" t="s">
        <v>20</v>
      </c>
      <c r="C30" s="10">
        <v>2</v>
      </c>
      <c r="D30" s="30">
        <v>10500</v>
      </c>
      <c r="E30" s="15">
        <f t="shared" ref="E30:E32" si="3">C30*D30</f>
        <v>21000</v>
      </c>
    </row>
    <row r="31" spans="2:8">
      <c r="B31" s="29" t="s">
        <v>21</v>
      </c>
      <c r="C31" s="11">
        <v>32</v>
      </c>
      <c r="D31" s="31">
        <v>200</v>
      </c>
      <c r="E31" s="17">
        <f t="shared" si="3"/>
        <v>6400</v>
      </c>
    </row>
    <row r="32" spans="2:8" ht="15.75" thickBot="1">
      <c r="B32" s="23" t="s">
        <v>22</v>
      </c>
      <c r="C32" s="12">
        <v>32</v>
      </c>
      <c r="D32" s="32">
        <v>80</v>
      </c>
      <c r="E32" s="19">
        <f t="shared" si="3"/>
        <v>2560</v>
      </c>
    </row>
    <row r="33" spans="2:9" ht="15.75" thickBot="1">
      <c r="E33" s="28">
        <f>SUM(E30:E32)</f>
        <v>29960</v>
      </c>
    </row>
    <row r="34" spans="2:9" ht="15.75" thickBot="1">
      <c r="E34" s="38"/>
    </row>
    <row r="35" spans="2:9" ht="21.75" customHeight="1" thickBot="1">
      <c r="B35" s="108" t="s">
        <v>69</v>
      </c>
      <c r="C35" s="109"/>
      <c r="D35" s="109"/>
      <c r="E35" s="110"/>
    </row>
    <row r="36" spans="2:9" ht="30" customHeight="1">
      <c r="B36" s="77" t="s">
        <v>68</v>
      </c>
      <c r="C36" s="10">
        <v>1154</v>
      </c>
      <c r="D36" s="78">
        <f>540/1.18</f>
        <v>457.62711864406782</v>
      </c>
      <c r="E36" s="15">
        <f>C36*D36</f>
        <v>528101.69491525425</v>
      </c>
      <c r="H36" s="76"/>
    </row>
    <row r="37" spans="2:9" ht="15.75" thickBot="1">
      <c r="B37" s="34" t="s">
        <v>70</v>
      </c>
      <c r="C37" s="12">
        <v>1154</v>
      </c>
      <c r="D37" s="79">
        <v>110</v>
      </c>
      <c r="E37" s="19">
        <f>C37*D37</f>
        <v>126940</v>
      </c>
      <c r="G37" s="27"/>
    </row>
    <row r="38" spans="2:9" ht="15.75" thickBot="1">
      <c r="E38" s="38"/>
    </row>
    <row r="39" spans="2:9" ht="18.75" customHeight="1" thickBot="1">
      <c r="B39" s="93" t="s">
        <v>45</v>
      </c>
      <c r="C39" s="94"/>
      <c r="D39" s="94"/>
      <c r="E39" s="95"/>
    </row>
    <row r="40" spans="2:9" ht="75.75" thickBot="1">
      <c r="B40" s="39" t="s">
        <v>46</v>
      </c>
      <c r="C40" s="58">
        <f>85*3</f>
        <v>255</v>
      </c>
      <c r="D40" s="59">
        <f>435/1.18</f>
        <v>368.64406779661022</v>
      </c>
      <c r="E40" s="60">
        <f>C40*D40</f>
        <v>94004.237288135599</v>
      </c>
      <c r="I40" t="s">
        <v>44</v>
      </c>
    </row>
    <row r="41" spans="2:9" ht="15.75" thickBot="1">
      <c r="E41" s="38"/>
    </row>
    <row r="42" spans="2:9" ht="15.75" thickBot="1">
      <c r="B42" s="105" t="s">
        <v>58</v>
      </c>
      <c r="C42" s="106"/>
      <c r="D42" s="107"/>
      <c r="E42" s="74">
        <f>E9+E14+E21+E27+E33+E36+E40+E37</f>
        <v>1651089.613559322</v>
      </c>
      <c r="H42" s="27">
        <f>E42-'VER1-Desctops'!E41</f>
        <v>303830.67796610156</v>
      </c>
    </row>
    <row r="43" spans="2:9" ht="15.75" thickBot="1"/>
    <row r="44" spans="2:9" ht="15.75" thickBot="1">
      <c r="B44" s="99" t="s">
        <v>23</v>
      </c>
      <c r="C44" s="100"/>
      <c r="D44" s="100"/>
      <c r="E44" s="101"/>
    </row>
    <row r="45" spans="2:9" ht="15.75" thickBot="1"/>
    <row r="46" spans="2:9" ht="15.75" thickBot="1">
      <c r="B46" s="90" t="s">
        <v>77</v>
      </c>
      <c r="C46" s="91"/>
      <c r="D46" s="91"/>
      <c r="E46" s="92"/>
    </row>
    <row r="47" spans="2:9" ht="30">
      <c r="B47" s="33" t="s">
        <v>66</v>
      </c>
      <c r="C47" s="10">
        <v>370</v>
      </c>
      <c r="D47" s="41">
        <v>361</v>
      </c>
      <c r="E47" s="44">
        <f t="shared" ref="E47:E52" si="4">C47*D47</f>
        <v>133570</v>
      </c>
    </row>
    <row r="48" spans="2:9">
      <c r="B48" s="64" t="s">
        <v>78</v>
      </c>
      <c r="C48" s="61">
        <v>1430</v>
      </c>
      <c r="D48" s="62">
        <v>368</v>
      </c>
      <c r="E48" s="63">
        <f t="shared" si="4"/>
        <v>526240</v>
      </c>
    </row>
    <row r="49" spans="2:5" ht="30">
      <c r="B49" s="75" t="s">
        <v>65</v>
      </c>
      <c r="C49" s="11">
        <v>7</v>
      </c>
      <c r="D49" s="42">
        <v>1080</v>
      </c>
      <c r="E49" s="45">
        <f t="shared" si="4"/>
        <v>7560</v>
      </c>
    </row>
    <row r="50" spans="2:5" ht="30">
      <c r="B50" s="75" t="s">
        <v>64</v>
      </c>
      <c r="C50" s="11">
        <v>4</v>
      </c>
      <c r="D50" s="42">
        <v>10948</v>
      </c>
      <c r="E50" s="45">
        <f t="shared" si="4"/>
        <v>43792</v>
      </c>
    </row>
    <row r="51" spans="2:5">
      <c r="B51" s="48" t="s">
        <v>63</v>
      </c>
      <c r="C51" s="49">
        <v>1</v>
      </c>
      <c r="D51" s="50">
        <v>2051</v>
      </c>
      <c r="E51" s="51">
        <f t="shared" si="4"/>
        <v>2051</v>
      </c>
    </row>
    <row r="52" spans="2:5" ht="15.75" thickBot="1">
      <c r="B52" s="23" t="s">
        <v>62</v>
      </c>
      <c r="C52" s="12">
        <v>1</v>
      </c>
      <c r="D52" s="43">
        <v>16201</v>
      </c>
      <c r="E52" s="46">
        <f t="shared" si="4"/>
        <v>16201</v>
      </c>
    </row>
    <row r="53" spans="2:5" ht="15.75" thickBot="1">
      <c r="D53" s="40"/>
      <c r="E53" s="47">
        <f>SUM(E47:E52)</f>
        <v>729414</v>
      </c>
    </row>
    <row r="54" spans="2:5" ht="15.75" thickBot="1"/>
    <row r="55" spans="2:5" ht="15.75" thickBot="1">
      <c r="B55" s="90" t="s">
        <v>52</v>
      </c>
      <c r="C55" s="91"/>
      <c r="D55" s="91"/>
      <c r="E55" s="92"/>
    </row>
    <row r="56" spans="2:5" ht="30">
      <c r="B56" s="33" t="s">
        <v>50</v>
      </c>
      <c r="C56" s="10">
        <v>2</v>
      </c>
      <c r="D56" s="41">
        <f>8087</f>
        <v>8087</v>
      </c>
      <c r="E56" s="44">
        <f>C56*D56</f>
        <v>16174</v>
      </c>
    </row>
    <row r="57" spans="2:5" ht="30.75" thickBot="1">
      <c r="B57" s="68" t="s">
        <v>51</v>
      </c>
      <c r="C57" s="69">
        <v>2</v>
      </c>
      <c r="D57" s="70">
        <f>1455.83</f>
        <v>1455.83</v>
      </c>
      <c r="E57" s="47">
        <f>C57*D57</f>
        <v>2911.66</v>
      </c>
    </row>
    <row r="58" spans="2:5" ht="15.75" thickBot="1">
      <c r="B58" s="66"/>
      <c r="C58" s="67"/>
      <c r="D58" s="65"/>
      <c r="E58" s="53">
        <f>SUM(E56:E57)</f>
        <v>19085.66</v>
      </c>
    </row>
    <row r="59" spans="2:5" ht="15.75" thickBot="1">
      <c r="B59" s="66"/>
      <c r="C59" s="67"/>
      <c r="D59" s="65"/>
      <c r="E59" s="65"/>
    </row>
    <row r="60" spans="2:5" ht="15.75" thickBot="1">
      <c r="B60" s="102" t="s">
        <v>53</v>
      </c>
      <c r="C60" s="103"/>
      <c r="D60" s="103"/>
      <c r="E60" s="104"/>
    </row>
    <row r="61" spans="2:5" ht="30">
      <c r="B61" s="71" t="s">
        <v>54</v>
      </c>
      <c r="C61" s="61">
        <v>1</v>
      </c>
      <c r="D61" s="62">
        <v>738.01</v>
      </c>
      <c r="E61" s="63">
        <f>C61*D61</f>
        <v>738.01</v>
      </c>
    </row>
    <row r="62" spans="2:5" ht="30">
      <c r="B62" s="72" t="s">
        <v>55</v>
      </c>
      <c r="C62" s="11">
        <v>2</v>
      </c>
      <c r="D62" s="42">
        <v>738.01</v>
      </c>
      <c r="E62" s="45">
        <f>C62*D62</f>
        <v>1476.02</v>
      </c>
    </row>
    <row r="63" spans="2:5" ht="45.75" thickBot="1">
      <c r="B63" s="73" t="s">
        <v>56</v>
      </c>
      <c r="C63" s="12">
        <v>4</v>
      </c>
      <c r="D63" s="43">
        <v>1183.03</v>
      </c>
      <c r="E63" s="46">
        <f>C63*D63</f>
        <v>4732.12</v>
      </c>
    </row>
    <row r="64" spans="2:5" ht="15.75" thickBot="1">
      <c r="E64" s="28">
        <f>SUM(E61:E63)</f>
        <v>6946.15</v>
      </c>
    </row>
    <row r="65" spans="2:8" ht="15.75" thickBot="1"/>
    <row r="66" spans="2:8" ht="15.75" thickBot="1">
      <c r="B66" s="87" t="s">
        <v>36</v>
      </c>
      <c r="C66" s="88"/>
      <c r="D66" s="88"/>
      <c r="E66" s="89"/>
    </row>
    <row r="67" spans="2:8" ht="15.75" thickBot="1">
      <c r="B67" s="82" t="s">
        <v>75</v>
      </c>
      <c r="C67" s="81"/>
      <c r="D67" s="81"/>
      <c r="E67" s="81"/>
    </row>
    <row r="68" spans="2:8">
      <c r="B68" s="83" t="s">
        <v>73</v>
      </c>
      <c r="C68" s="10">
        <v>8</v>
      </c>
      <c r="D68" s="41">
        <v>15000</v>
      </c>
      <c r="E68" s="44">
        <f>C68*D68</f>
        <v>120000</v>
      </c>
    </row>
    <row r="69" spans="2:8" ht="30.75" thickBot="1">
      <c r="B69" s="84" t="s">
        <v>74</v>
      </c>
      <c r="C69" s="12">
        <v>8</v>
      </c>
      <c r="D69" s="43">
        <v>3100</v>
      </c>
      <c r="E69" s="46">
        <f>C69*D69</f>
        <v>24800</v>
      </c>
    </row>
    <row r="70" spans="2:8" ht="15.75" thickBot="1">
      <c r="B70" s="81"/>
      <c r="C70" s="81"/>
      <c r="D70" s="81"/>
      <c r="E70" s="85">
        <f>E68+E69</f>
        <v>144800</v>
      </c>
    </row>
    <row r="71" spans="2:8" ht="15.75" thickBot="1">
      <c r="B71" s="82" t="s">
        <v>76</v>
      </c>
      <c r="C71" s="81"/>
      <c r="D71" s="81"/>
      <c r="E71" s="81"/>
    </row>
    <row r="72" spans="2:8" ht="30">
      <c r="B72" s="83" t="s">
        <v>48</v>
      </c>
      <c r="C72" s="10">
        <v>8</v>
      </c>
      <c r="D72" s="41">
        <v>2875</v>
      </c>
      <c r="E72" s="44">
        <f>C72*D72</f>
        <v>23000</v>
      </c>
    </row>
    <row r="73" spans="2:8" ht="30.75" thickBot="1">
      <c r="B73" s="84" t="s">
        <v>49</v>
      </c>
      <c r="C73" s="12">
        <v>8</v>
      </c>
      <c r="D73" s="43">
        <v>604</v>
      </c>
      <c r="E73" s="46">
        <f>C73*D73</f>
        <v>4832</v>
      </c>
    </row>
    <row r="74" spans="2:8" ht="15.75" thickBot="1">
      <c r="E74" s="85">
        <f>SUM(E72:E73)</f>
        <v>27832</v>
      </c>
    </row>
    <row r="75" spans="2:8" ht="15.75" thickBot="1"/>
    <row r="76" spans="2:8" ht="15.75" thickBot="1">
      <c r="B76" s="105" t="s">
        <v>57</v>
      </c>
      <c r="C76" s="106"/>
      <c r="D76" s="107"/>
      <c r="E76" s="74">
        <f>E53+E58+E64+E74+E70</f>
        <v>928077.81</v>
      </c>
      <c r="H76" s="27">
        <f>E76-'VER1-Desctops'!E69</f>
        <v>98299.650000000023</v>
      </c>
    </row>
    <row r="77" spans="2:8" ht="15.75" thickBot="1"/>
    <row r="78" spans="2:8" ht="15.75" thickBot="1">
      <c r="B78" s="93" t="s">
        <v>38</v>
      </c>
      <c r="C78" s="94"/>
      <c r="D78" s="95"/>
      <c r="E78" s="54">
        <f>E42+E76</f>
        <v>2579167.423559322</v>
      </c>
      <c r="H78" s="27">
        <f>E78-'VER1-Desctops'!E71</f>
        <v>402130.32796610147</v>
      </c>
    </row>
    <row r="83" spans="2:8" ht="44.25" customHeight="1">
      <c r="H83" s="76" t="s">
        <v>67</v>
      </c>
    </row>
    <row r="84" spans="2:8">
      <c r="B84" s="56"/>
    </row>
    <row r="85" spans="2:8">
      <c r="B85" s="57"/>
    </row>
    <row r="86" spans="2:8">
      <c r="B86" s="57"/>
    </row>
    <row r="87" spans="2:8">
      <c r="B87" s="57"/>
    </row>
    <row r="88" spans="2:8">
      <c r="B88" s="57"/>
    </row>
    <row r="89" spans="2:8">
      <c r="B89" s="57"/>
    </row>
  </sheetData>
  <mergeCells count="16">
    <mergeCell ref="B60:E60"/>
    <mergeCell ref="B66:E66"/>
    <mergeCell ref="B76:D76"/>
    <mergeCell ref="B78:D78"/>
    <mergeCell ref="B35:E35"/>
    <mergeCell ref="B39:E39"/>
    <mergeCell ref="B42:D42"/>
    <mergeCell ref="B44:E44"/>
    <mergeCell ref="B46:E46"/>
    <mergeCell ref="B55:E55"/>
    <mergeCell ref="B29:E29"/>
    <mergeCell ref="B2:E2"/>
    <mergeCell ref="B5:E5"/>
    <mergeCell ref="B11:E11"/>
    <mergeCell ref="B16:E16"/>
    <mergeCell ref="B23:E23"/>
  </mergeCells>
  <pageMargins left="0.7" right="0.7" top="0.75" bottom="0.75" header="0.3" footer="0.3"/>
  <pageSetup paperSize="9" scale="91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I100"/>
  <sheetViews>
    <sheetView tabSelected="1" topLeftCell="A58" workbookViewId="0">
      <selection activeCell="B58" sqref="B58"/>
    </sheetView>
  </sheetViews>
  <sheetFormatPr defaultRowHeight="15"/>
  <cols>
    <col min="2" max="2" width="58.5703125" customWidth="1"/>
    <col min="4" max="4" width="12.5703125" bestFit="1" customWidth="1"/>
    <col min="5" max="5" width="14.85546875" bestFit="1" customWidth="1"/>
    <col min="7" max="7" width="12.5703125" bestFit="1" customWidth="1"/>
    <col min="8" max="8" width="37.28515625" customWidth="1"/>
  </cols>
  <sheetData>
    <row r="1" spans="2:5" ht="15.75" thickBot="1">
      <c r="B1" s="55"/>
    </row>
    <row r="2" spans="2:5" ht="15.75" thickBot="1">
      <c r="B2" s="87" t="s">
        <v>60</v>
      </c>
      <c r="C2" s="88"/>
      <c r="D2" s="88"/>
      <c r="E2" s="89"/>
    </row>
    <row r="3" spans="2:5" ht="15.75" thickBot="1"/>
    <row r="4" spans="2:5" ht="15.75" thickBot="1">
      <c r="B4" s="3" t="s">
        <v>7</v>
      </c>
      <c r="C4" s="4" t="s">
        <v>3</v>
      </c>
      <c r="D4" s="5" t="s">
        <v>4</v>
      </c>
      <c r="E4" s="13" t="s">
        <v>5</v>
      </c>
    </row>
    <row r="5" spans="2:5" ht="15.75" thickBot="1">
      <c r="B5" s="96" t="s">
        <v>0</v>
      </c>
      <c r="C5" s="97"/>
      <c r="D5" s="97"/>
      <c r="E5" s="98"/>
    </row>
    <row r="6" spans="2:5" ht="30">
      <c r="B6" s="6" t="s">
        <v>1</v>
      </c>
      <c r="C6" s="7">
        <v>0</v>
      </c>
      <c r="D6" s="15">
        <v>17144.399999999998</v>
      </c>
      <c r="E6" s="16">
        <f>C6*D6</f>
        <v>0</v>
      </c>
    </row>
    <row r="7" spans="2:5" ht="45">
      <c r="B7" s="1" t="s">
        <v>79</v>
      </c>
      <c r="C7" s="8">
        <v>0</v>
      </c>
      <c r="D7" s="17">
        <v>119544.59999999999</v>
      </c>
      <c r="E7" s="18">
        <f t="shared" ref="E7:E8" si="0">C7*D7</f>
        <v>0</v>
      </c>
    </row>
    <row r="8" spans="2:5" ht="15.75" thickBot="1">
      <c r="B8" s="2" t="s">
        <v>2</v>
      </c>
      <c r="C8" s="9">
        <v>0</v>
      </c>
      <c r="D8" s="19">
        <v>9431.7999999999993</v>
      </c>
      <c r="E8" s="20">
        <f t="shared" si="0"/>
        <v>0</v>
      </c>
    </row>
    <row r="9" spans="2:5" ht="15.75" thickBot="1">
      <c r="E9" s="21">
        <f>SUM(E6:E8)</f>
        <v>0</v>
      </c>
    </row>
    <row r="10" spans="2:5" ht="15.75" thickBot="1"/>
    <row r="11" spans="2:5" ht="15.75" thickBot="1">
      <c r="B11" s="96" t="s">
        <v>8</v>
      </c>
      <c r="C11" s="97"/>
      <c r="D11" s="97"/>
      <c r="E11" s="98"/>
    </row>
    <row r="12" spans="2:5">
      <c r="B12" s="22" t="s">
        <v>9</v>
      </c>
      <c r="C12" s="10">
        <v>0</v>
      </c>
      <c r="D12" s="22">
        <v>16600</v>
      </c>
      <c r="E12" s="24">
        <f>C12*D12</f>
        <v>0</v>
      </c>
    </row>
    <row r="13" spans="2:5" ht="15.75" thickBot="1">
      <c r="B13" s="23" t="s">
        <v>10</v>
      </c>
      <c r="C13" s="12">
        <v>1</v>
      </c>
      <c r="D13" s="23">
        <v>14400</v>
      </c>
      <c r="E13" s="25">
        <f>C13*D13</f>
        <v>14400</v>
      </c>
    </row>
    <row r="14" spans="2:5" ht="15.75" thickBot="1">
      <c r="E14" s="26">
        <f>E12+E13</f>
        <v>14400</v>
      </c>
    </row>
    <row r="15" spans="2:5" ht="15.75" thickBot="1"/>
    <row r="16" spans="2:5" ht="15.75" thickBot="1">
      <c r="B16" s="96" t="s">
        <v>11</v>
      </c>
      <c r="C16" s="97"/>
      <c r="D16" s="97"/>
      <c r="E16" s="98"/>
    </row>
    <row r="17" spans="2:8" ht="30">
      <c r="B17" s="33" t="s">
        <v>47</v>
      </c>
      <c r="C17" s="10">
        <v>4</v>
      </c>
      <c r="D17" s="30">
        <f>60100/1.18</f>
        <v>50932.203389830509</v>
      </c>
      <c r="E17" s="15">
        <f>C17*D17</f>
        <v>203728.81355932204</v>
      </c>
    </row>
    <row r="18" spans="2:8">
      <c r="B18" s="29" t="s">
        <v>13</v>
      </c>
      <c r="C18" s="11">
        <v>6</v>
      </c>
      <c r="D18" s="31">
        <v>300</v>
      </c>
      <c r="E18" s="17">
        <f t="shared" ref="E18:E20" si="1">C18*D18</f>
        <v>1800</v>
      </c>
    </row>
    <row r="19" spans="2:8">
      <c r="B19" s="29" t="s">
        <v>14</v>
      </c>
      <c r="C19" s="11">
        <v>4</v>
      </c>
      <c r="D19" s="31">
        <v>2100</v>
      </c>
      <c r="E19" s="17">
        <f t="shared" si="1"/>
        <v>8400</v>
      </c>
    </row>
    <row r="20" spans="2:8" ht="15.75" thickBot="1">
      <c r="B20" s="23" t="s">
        <v>15</v>
      </c>
      <c r="C20" s="12">
        <v>0</v>
      </c>
      <c r="D20" s="32">
        <v>990</v>
      </c>
      <c r="E20" s="19">
        <f t="shared" si="1"/>
        <v>0</v>
      </c>
    </row>
    <row r="21" spans="2:8" ht="15.75" thickBot="1">
      <c r="D21" s="27"/>
      <c r="E21" s="28">
        <f>SUM(E17:E20)</f>
        <v>213928.81355932204</v>
      </c>
    </row>
    <row r="22" spans="2:8" ht="15.75" thickBot="1">
      <c r="H22" t="s">
        <v>44</v>
      </c>
    </row>
    <row r="23" spans="2:8" ht="15.75" thickBot="1">
      <c r="B23" s="99" t="s">
        <v>16</v>
      </c>
      <c r="C23" s="100"/>
      <c r="D23" s="100"/>
      <c r="E23" s="101"/>
    </row>
    <row r="24" spans="2:8" ht="30">
      <c r="B24" s="33" t="s">
        <v>17</v>
      </c>
      <c r="C24" s="10">
        <v>1</v>
      </c>
      <c r="D24" s="30">
        <f>37600/1.18</f>
        <v>31864.406779661018</v>
      </c>
      <c r="E24" s="15">
        <f>C24*D24</f>
        <v>31864.406779661018</v>
      </c>
    </row>
    <row r="25" spans="2:8" ht="30">
      <c r="B25" s="75" t="s">
        <v>18</v>
      </c>
      <c r="C25" s="11">
        <v>0</v>
      </c>
      <c r="D25" s="31">
        <f>28000/1.18</f>
        <v>23728.813559322036</v>
      </c>
      <c r="E25" s="17">
        <f t="shared" ref="E25" si="2">C25*D25</f>
        <v>0</v>
      </c>
    </row>
    <row r="26" spans="2:8" ht="15.75" thickBot="1">
      <c r="B26" s="68" t="s">
        <v>72</v>
      </c>
      <c r="C26" s="69">
        <v>0</v>
      </c>
      <c r="D26" s="80">
        <v>25000</v>
      </c>
      <c r="E26" s="28">
        <f>C26*D26</f>
        <v>0</v>
      </c>
    </row>
    <row r="27" spans="2:8" ht="15.75" thickBot="1">
      <c r="E27" s="35">
        <f>SUM(E24:E26)</f>
        <v>31864.406779661018</v>
      </c>
    </row>
    <row r="28" spans="2:8" ht="15.75" thickBot="1"/>
    <row r="29" spans="2:8" ht="15.75" thickBot="1">
      <c r="B29" s="96" t="s">
        <v>19</v>
      </c>
      <c r="C29" s="97"/>
      <c r="D29" s="97"/>
      <c r="E29" s="98"/>
    </row>
    <row r="30" spans="2:8">
      <c r="B30" s="22" t="s">
        <v>20</v>
      </c>
      <c r="C30" s="10">
        <v>2</v>
      </c>
      <c r="D30" s="30">
        <v>10500</v>
      </c>
      <c r="E30" s="15">
        <f t="shared" ref="E30:E32" si="3">C30*D30</f>
        <v>21000</v>
      </c>
    </row>
    <row r="31" spans="2:8">
      <c r="B31" s="29" t="s">
        <v>21</v>
      </c>
      <c r="C31" s="11">
        <v>16</v>
      </c>
      <c r="D31" s="31">
        <v>200</v>
      </c>
      <c r="E31" s="17">
        <f t="shared" si="3"/>
        <v>3200</v>
      </c>
    </row>
    <row r="32" spans="2:8" ht="15.75" thickBot="1">
      <c r="B32" s="23" t="s">
        <v>22</v>
      </c>
      <c r="C32" s="12">
        <v>16</v>
      </c>
      <c r="D32" s="32">
        <v>80</v>
      </c>
      <c r="E32" s="19">
        <f t="shared" si="3"/>
        <v>1280</v>
      </c>
    </row>
    <row r="33" spans="2:9" ht="15.75" thickBot="1">
      <c r="E33" s="28">
        <f>SUM(E30:E32)</f>
        <v>25480</v>
      </c>
    </row>
    <row r="34" spans="2:9" ht="15.75" thickBot="1">
      <c r="E34" s="38"/>
    </row>
    <row r="35" spans="2:9" ht="21.75" customHeight="1" thickBot="1">
      <c r="B35" s="108" t="s">
        <v>69</v>
      </c>
      <c r="C35" s="109"/>
      <c r="D35" s="109"/>
      <c r="E35" s="110"/>
    </row>
    <row r="36" spans="2:9" ht="30" customHeight="1">
      <c r="B36" s="77" t="s">
        <v>68</v>
      </c>
      <c r="C36" s="10">
        <v>10</v>
      </c>
      <c r="D36" s="78">
        <f>540/1.18</f>
        <v>457.62711864406782</v>
      </c>
      <c r="E36" s="15">
        <f>C36*D36</f>
        <v>4576.2711864406783</v>
      </c>
      <c r="H36" s="76"/>
    </row>
    <row r="37" spans="2:9" ht="15.75" thickBot="1">
      <c r="B37" s="34" t="s">
        <v>70</v>
      </c>
      <c r="C37" s="12">
        <v>10</v>
      </c>
      <c r="D37" s="79">
        <v>110</v>
      </c>
      <c r="E37" s="19">
        <f>C37*D37</f>
        <v>1100</v>
      </c>
      <c r="G37" s="27"/>
    </row>
    <row r="38" spans="2:9" ht="15.75" thickBot="1">
      <c r="E38" s="38"/>
    </row>
    <row r="39" spans="2:9" ht="18.75" customHeight="1" thickBot="1">
      <c r="B39" s="93" t="s">
        <v>45</v>
      </c>
      <c r="C39" s="94"/>
      <c r="D39" s="94"/>
      <c r="E39" s="95"/>
    </row>
    <row r="40" spans="2:9" ht="75.75" thickBot="1">
      <c r="B40" s="39" t="s">
        <v>46</v>
      </c>
      <c r="C40" s="58">
        <v>0</v>
      </c>
      <c r="D40" s="59">
        <f>435/1.18</f>
        <v>368.64406779661022</v>
      </c>
      <c r="E40" s="60">
        <f>C40*D40</f>
        <v>0</v>
      </c>
      <c r="I40" t="s">
        <v>44</v>
      </c>
    </row>
    <row r="41" spans="2:9" ht="15.75" thickBot="1">
      <c r="E41" s="38"/>
    </row>
    <row r="42" spans="2:9" ht="15.75" thickBot="1">
      <c r="B42" s="105" t="s">
        <v>58</v>
      </c>
      <c r="C42" s="106"/>
      <c r="D42" s="107"/>
      <c r="E42" s="74">
        <f>E9+E14+E21+E27+E33+E36+E40+E37</f>
        <v>291349.49152542371</v>
      </c>
      <c r="H42" s="27">
        <f>E42-'VER1-Desctops'!E41</f>
        <v>-1055909.4440677967</v>
      </c>
    </row>
    <row r="43" spans="2:9" ht="15.75" thickBot="1"/>
    <row r="44" spans="2:9" ht="15.75" thickBot="1">
      <c r="B44" s="99" t="s">
        <v>23</v>
      </c>
      <c r="C44" s="100"/>
      <c r="D44" s="100"/>
      <c r="E44" s="101"/>
    </row>
    <row r="45" spans="2:9" ht="15.75" thickBot="1"/>
    <row r="46" spans="2:9" ht="15.75" thickBot="1">
      <c r="B46" s="90" t="s">
        <v>77</v>
      </c>
      <c r="C46" s="91"/>
      <c r="D46" s="91"/>
      <c r="E46" s="92"/>
    </row>
    <row r="47" spans="2:9" ht="30">
      <c r="B47" s="33" t="s">
        <v>66</v>
      </c>
      <c r="C47" s="10"/>
      <c r="D47" s="41">
        <v>361</v>
      </c>
      <c r="E47" s="44">
        <f t="shared" ref="E47:E52" si="4">C47*D47</f>
        <v>0</v>
      </c>
    </row>
    <row r="48" spans="2:9">
      <c r="B48" s="64" t="s">
        <v>78</v>
      </c>
      <c r="C48" s="61"/>
      <c r="D48" s="62">
        <v>368</v>
      </c>
      <c r="E48" s="63">
        <f t="shared" si="4"/>
        <v>0</v>
      </c>
    </row>
    <row r="49" spans="2:5" ht="30">
      <c r="B49" s="75" t="s">
        <v>65</v>
      </c>
      <c r="C49" s="11"/>
      <c r="D49" s="42">
        <v>1080</v>
      </c>
      <c r="E49" s="45">
        <f t="shared" si="4"/>
        <v>0</v>
      </c>
    </row>
    <row r="50" spans="2:5" ht="30">
      <c r="B50" s="75" t="s">
        <v>64</v>
      </c>
      <c r="C50" s="11"/>
      <c r="D50" s="42">
        <v>10948</v>
      </c>
      <c r="E50" s="45">
        <f t="shared" si="4"/>
        <v>0</v>
      </c>
    </row>
    <row r="51" spans="2:5">
      <c r="B51" s="48" t="s">
        <v>63</v>
      </c>
      <c r="C51" s="49"/>
      <c r="D51" s="50">
        <v>2051</v>
      </c>
      <c r="E51" s="51">
        <f t="shared" si="4"/>
        <v>0</v>
      </c>
    </row>
    <row r="52" spans="2:5" ht="15.75" thickBot="1">
      <c r="B52" s="23" t="s">
        <v>62</v>
      </c>
      <c r="C52" s="12"/>
      <c r="D52" s="43">
        <v>16201</v>
      </c>
      <c r="E52" s="46">
        <f t="shared" si="4"/>
        <v>0</v>
      </c>
    </row>
    <row r="53" spans="2:5" ht="15.75" thickBot="1">
      <c r="D53" s="40"/>
      <c r="E53" s="47">
        <f>SUM(E47:E52)</f>
        <v>0</v>
      </c>
    </row>
    <row r="54" spans="2:5" ht="15.75" thickBot="1"/>
    <row r="55" spans="2:5" ht="15.75" thickBot="1">
      <c r="B55" s="90" t="s">
        <v>52</v>
      </c>
      <c r="C55" s="91"/>
      <c r="D55" s="91"/>
      <c r="E55" s="92"/>
    </row>
    <row r="56" spans="2:5" ht="30">
      <c r="B56" s="33" t="s">
        <v>50</v>
      </c>
      <c r="C56" s="10">
        <v>2</v>
      </c>
      <c r="D56" s="41">
        <f>8087</f>
        <v>8087</v>
      </c>
      <c r="E56" s="44">
        <f>C56*D56</f>
        <v>16174</v>
      </c>
    </row>
    <row r="57" spans="2:5" ht="30.75" thickBot="1">
      <c r="B57" s="68" t="s">
        <v>51</v>
      </c>
      <c r="C57" s="69">
        <v>2</v>
      </c>
      <c r="D57" s="70">
        <f>1455.83</f>
        <v>1455.83</v>
      </c>
      <c r="E57" s="47">
        <f>C57*D57</f>
        <v>2911.66</v>
      </c>
    </row>
    <row r="58" spans="2:5" ht="15.75" thickBot="1">
      <c r="B58" s="66"/>
      <c r="C58" s="67"/>
      <c r="D58" s="65"/>
      <c r="E58" s="53">
        <f>SUM(E56:E57)</f>
        <v>19085.66</v>
      </c>
    </row>
    <row r="59" spans="2:5" ht="15.75" thickBot="1">
      <c r="B59" s="66"/>
      <c r="C59" s="67"/>
      <c r="D59" s="65"/>
      <c r="E59" s="65"/>
    </row>
    <row r="60" spans="2:5" ht="15.75" thickBot="1">
      <c r="B60" s="102" t="s">
        <v>53</v>
      </c>
      <c r="C60" s="103"/>
      <c r="D60" s="103"/>
      <c r="E60" s="104"/>
    </row>
    <row r="61" spans="2:5" ht="30">
      <c r="B61" s="71" t="s">
        <v>54</v>
      </c>
      <c r="C61" s="61"/>
      <c r="D61" s="62">
        <v>738.01</v>
      </c>
      <c r="E61" s="63">
        <f>C61*D61</f>
        <v>0</v>
      </c>
    </row>
    <row r="62" spans="2:5" ht="30">
      <c r="B62" s="72" t="s">
        <v>55</v>
      </c>
      <c r="C62" s="11"/>
      <c r="D62" s="42">
        <v>738.01</v>
      </c>
      <c r="E62" s="45">
        <f>C62*D62</f>
        <v>0</v>
      </c>
    </row>
    <row r="63" spans="2:5" ht="45.75" thickBot="1">
      <c r="B63" s="73" t="s">
        <v>56</v>
      </c>
      <c r="C63" s="12"/>
      <c r="D63" s="43">
        <v>1183.03</v>
      </c>
      <c r="E63" s="46">
        <f>C63*D63</f>
        <v>0</v>
      </c>
    </row>
    <row r="64" spans="2:5" ht="15.75" thickBot="1">
      <c r="E64" s="28">
        <f>SUM(E61:E63)</f>
        <v>0</v>
      </c>
    </row>
    <row r="65" spans="2:5" ht="15.75" thickBot="1"/>
    <row r="66" spans="2:5" ht="15.75" thickBot="1">
      <c r="B66" s="87" t="s">
        <v>36</v>
      </c>
      <c r="C66" s="88"/>
      <c r="D66" s="88"/>
      <c r="E66" s="89"/>
    </row>
    <row r="67" spans="2:5" ht="15.75" thickBot="1">
      <c r="B67" s="82" t="s">
        <v>75</v>
      </c>
      <c r="C67" s="81"/>
      <c r="D67" s="81"/>
      <c r="E67" s="81"/>
    </row>
    <row r="68" spans="2:5">
      <c r="B68" s="83" t="s">
        <v>73</v>
      </c>
      <c r="C68" s="10">
        <v>1</v>
      </c>
      <c r="D68" s="41">
        <v>15000</v>
      </c>
      <c r="E68" s="44">
        <f>C68*D68</f>
        <v>15000</v>
      </c>
    </row>
    <row r="69" spans="2:5" ht="30.75" thickBot="1">
      <c r="B69" s="84" t="s">
        <v>74</v>
      </c>
      <c r="C69" s="12">
        <v>1</v>
      </c>
      <c r="D69" s="43">
        <v>3100</v>
      </c>
      <c r="E69" s="46">
        <f>C69*D69</f>
        <v>3100</v>
      </c>
    </row>
    <row r="70" spans="2:5" ht="15.75" thickBot="1">
      <c r="B70" s="81"/>
      <c r="C70" s="81"/>
      <c r="D70" s="81"/>
      <c r="E70" s="85">
        <f>E68+E69</f>
        <v>18100</v>
      </c>
    </row>
    <row r="71" spans="2:5" ht="15.75" thickBot="1">
      <c r="B71" s="82" t="s">
        <v>76</v>
      </c>
      <c r="C71" s="81"/>
      <c r="D71" s="81"/>
      <c r="E71" s="81"/>
    </row>
    <row r="72" spans="2:5" ht="30">
      <c r="B72" s="83" t="s">
        <v>48</v>
      </c>
      <c r="C72" s="10">
        <v>0</v>
      </c>
      <c r="D72" s="41">
        <v>2875</v>
      </c>
      <c r="E72" s="44">
        <f>C72*D72</f>
        <v>0</v>
      </c>
    </row>
    <row r="73" spans="2:5" ht="30.75" thickBot="1">
      <c r="B73" s="84" t="s">
        <v>49</v>
      </c>
      <c r="C73" s="12">
        <v>0</v>
      </c>
      <c r="D73" s="43">
        <v>604</v>
      </c>
      <c r="E73" s="46">
        <f>C73*D73</f>
        <v>0</v>
      </c>
    </row>
    <row r="74" spans="2:5" ht="15.75" thickBot="1">
      <c r="E74" s="85">
        <f>SUM(E72:E73)</f>
        <v>0</v>
      </c>
    </row>
    <row r="75" spans="2:5" ht="15.75" thickBot="1">
      <c r="E75" s="86"/>
    </row>
    <row r="76" spans="2:5" ht="15.75" thickBot="1">
      <c r="B76" s="87" t="s">
        <v>80</v>
      </c>
      <c r="C76" s="88"/>
      <c r="D76" s="88"/>
      <c r="E76" s="89"/>
    </row>
    <row r="77" spans="2:5">
      <c r="B77" t="s">
        <v>81</v>
      </c>
      <c r="E77" s="86"/>
    </row>
    <row r="78" spans="2:5">
      <c r="E78" s="86"/>
    </row>
    <row r="79" spans="2:5">
      <c r="E79" s="86"/>
    </row>
    <row r="80" spans="2:5">
      <c r="E80" s="86"/>
    </row>
    <row r="81" spans="2:8">
      <c r="E81" s="86"/>
    </row>
    <row r="82" spans="2:8">
      <c r="E82" s="86"/>
    </row>
    <row r="83" spans="2:8">
      <c r="E83" s="86"/>
    </row>
    <row r="84" spans="2:8">
      <c r="E84" s="86"/>
    </row>
    <row r="86" spans="2:8" ht="15.75" thickBot="1"/>
    <row r="87" spans="2:8" ht="15.75" thickBot="1">
      <c r="B87" s="105" t="s">
        <v>57</v>
      </c>
      <c r="C87" s="106"/>
      <c r="D87" s="107"/>
      <c r="E87" s="74">
        <f>E53+E58+E64+E74+E70</f>
        <v>37185.660000000003</v>
      </c>
      <c r="H87" s="27">
        <f>E87-'VER1-Desctops'!E69</f>
        <v>-792592.5</v>
      </c>
    </row>
    <row r="88" spans="2:8" ht="15.75" thickBot="1"/>
    <row r="89" spans="2:8" ht="15.75" thickBot="1">
      <c r="B89" s="93" t="s">
        <v>38</v>
      </c>
      <c r="C89" s="94"/>
      <c r="D89" s="95"/>
      <c r="E89" s="54">
        <f>E42+E87</f>
        <v>328535.15152542375</v>
      </c>
      <c r="H89" s="27">
        <f>E89-'VER1-Desctops'!E71</f>
        <v>-1848501.9440677967</v>
      </c>
    </row>
    <row r="94" spans="2:8" ht="45">
      <c r="H94" s="76" t="s">
        <v>67</v>
      </c>
    </row>
    <row r="95" spans="2:8">
      <c r="B95" s="56"/>
    </row>
    <row r="96" spans="2:8">
      <c r="B96" s="57"/>
    </row>
    <row r="97" spans="2:2">
      <c r="B97" s="57"/>
    </row>
    <row r="98" spans="2:2">
      <c r="B98" s="57"/>
    </row>
    <row r="99" spans="2:2">
      <c r="B99" s="57"/>
    </row>
    <row r="100" spans="2:2">
      <c r="B100" s="57"/>
    </row>
  </sheetData>
  <mergeCells count="17">
    <mergeCell ref="B55:E55"/>
    <mergeCell ref="B2:E2"/>
    <mergeCell ref="B5:E5"/>
    <mergeCell ref="B11:E11"/>
    <mergeCell ref="B16:E16"/>
    <mergeCell ref="B23:E23"/>
    <mergeCell ref="B29:E29"/>
    <mergeCell ref="B35:E35"/>
    <mergeCell ref="B39:E39"/>
    <mergeCell ref="B42:D42"/>
    <mergeCell ref="B44:E44"/>
    <mergeCell ref="B46:E46"/>
    <mergeCell ref="B60:E60"/>
    <mergeCell ref="B66:E66"/>
    <mergeCell ref="B87:D87"/>
    <mergeCell ref="B89:D89"/>
    <mergeCell ref="B76:E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VER1-Desctops</vt:lpstr>
      <vt:lpstr>VER2-Terminal Servers</vt:lpstr>
      <vt:lpstr>VER2-VDI</vt:lpstr>
      <vt:lpstr>Phase3</vt:lpstr>
      <vt:lpstr>'VER1-Desctops'!Print_Area</vt:lpstr>
      <vt:lpstr>'VER2-VDI'!Print_Area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2010-03-16T15:44:38Z</dcterms:modified>
</cp:coreProperties>
</file>