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5600" windowHeight="8070"/>
  </bookViews>
  <sheets>
    <sheet name="საკასო" sheetId="1" r:id="rId1"/>
    <sheet name="Sheet2" sheetId="4" r:id="rId2"/>
    <sheet name="Sheet1" sheetId="5" r:id="rId3"/>
  </sheets>
  <calcPr calcId="145621"/>
</workbook>
</file>

<file path=xl/calcChain.xml><?xml version="1.0" encoding="utf-8"?>
<calcChain xmlns="http://schemas.openxmlformats.org/spreadsheetml/2006/main">
  <c r="I21" i="1" l="1"/>
  <c r="F25" i="5"/>
  <c r="I83" i="1" l="1"/>
  <c r="C4" i="5" l="1"/>
  <c r="B15" i="5"/>
  <c r="N13" i="5"/>
  <c r="M13" i="5"/>
  <c r="AM88" i="1"/>
  <c r="I12" i="5"/>
  <c r="I14" i="5" s="1"/>
  <c r="I13" i="5"/>
  <c r="I11" i="5"/>
  <c r="AK71" i="1" l="1"/>
  <c r="AK68" i="1" l="1"/>
  <c r="AG74" i="4"/>
  <c r="AG73" i="4"/>
  <c r="AG72" i="4"/>
  <c r="AG71" i="4"/>
  <c r="AG70" i="4"/>
  <c r="AJ24" i="1"/>
  <c r="AG84" i="4" l="1"/>
  <c r="AH63" i="1"/>
  <c r="AH73" i="1"/>
  <c r="AH72" i="1"/>
  <c r="AH71" i="1"/>
  <c r="AH70" i="1"/>
  <c r="AJ70" i="1" s="1"/>
  <c r="AK70" i="1" s="1"/>
  <c r="AH69" i="1"/>
  <c r="AK69" i="1" s="1"/>
  <c r="G25" i="5" s="1"/>
  <c r="AH68" i="1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G55" i="4"/>
  <c r="AG56" i="4"/>
  <c r="AG57" i="4"/>
  <c r="AG58" i="4"/>
  <c r="AG59" i="4"/>
  <c r="AG60" i="4"/>
  <c r="AG62" i="4"/>
  <c r="AG63" i="4"/>
  <c r="AG64" i="4"/>
  <c r="AG65" i="4"/>
  <c r="AG66" i="4"/>
  <c r="AG67" i="4"/>
  <c r="AG68" i="4"/>
  <c r="AG69" i="4"/>
  <c r="AG75" i="4"/>
  <c r="AG76" i="4"/>
  <c r="AG77" i="4"/>
  <c r="AG78" i="4"/>
  <c r="AG79" i="4"/>
  <c r="AG80" i="4"/>
  <c r="AG23" i="4"/>
  <c r="AK72" i="1" l="1"/>
  <c r="M14" i="5" s="1"/>
  <c r="AM89" i="1" s="1"/>
  <c r="AM90" i="1" s="1"/>
  <c r="AH89" i="1"/>
  <c r="AJ72" i="1"/>
  <c r="S35" i="4"/>
  <c r="M15" i="5" l="1"/>
  <c r="AM92" i="1" s="1"/>
  <c r="AM93" i="1" s="1"/>
  <c r="L21" i="1"/>
  <c r="AH24" i="1" l="1"/>
  <c r="AI24" i="1" s="1"/>
  <c r="AK24" i="1" s="1"/>
  <c r="AH23" i="1"/>
  <c r="AH79" i="1"/>
  <c r="AH80" i="1"/>
  <c r="AH81" i="1"/>
  <c r="AH82" i="1"/>
  <c r="AJ82" i="1" s="1"/>
  <c r="AK82" i="1" s="1"/>
  <c r="AH78" i="1"/>
  <c r="AJ78" i="1" s="1"/>
  <c r="AK78" i="1" s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J37" i="1" s="1"/>
  <c r="AK37" i="1" s="1"/>
  <c r="AH38" i="1"/>
  <c r="AH39" i="1"/>
  <c r="AH40" i="1"/>
  <c r="AH41" i="1"/>
  <c r="AJ41" i="1" s="1"/>
  <c r="AK41" i="1" s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J59" i="1" s="1"/>
  <c r="AK59" i="1" s="1"/>
  <c r="AH60" i="1"/>
  <c r="AH61" i="1"/>
  <c r="AH62" i="1"/>
  <c r="AH64" i="1"/>
  <c r="AH65" i="1"/>
  <c r="AH66" i="1"/>
  <c r="AH67" i="1"/>
  <c r="AH74" i="1"/>
  <c r="AJ74" i="1" s="1"/>
  <c r="AK74" i="1" s="1"/>
  <c r="AH75" i="1"/>
  <c r="AH76" i="1"/>
  <c r="AH77" i="1"/>
  <c r="T21" i="1"/>
  <c r="AK29" i="1" l="1"/>
  <c r="AJ29" i="1"/>
  <c r="AJ55" i="1"/>
  <c r="AK55" i="1" s="1"/>
  <c r="AK88" i="1" s="1"/>
  <c r="AK47" i="1"/>
  <c r="AJ47" i="1"/>
  <c r="AJ23" i="1"/>
  <c r="AK23" i="1" s="1"/>
  <c r="O22" i="1"/>
  <c r="Q22" i="1"/>
  <c r="S22" i="1"/>
  <c r="R22" i="1"/>
  <c r="R21" i="1" s="1"/>
  <c r="P22" i="1"/>
  <c r="P21" i="1" s="1"/>
  <c r="N22" i="1"/>
  <c r="N21" i="1" s="1"/>
  <c r="AH22" i="1" l="1"/>
  <c r="J21" i="1"/>
  <c r="AH21" i="1" s="1"/>
  <c r="H21" i="1"/>
</calcChain>
</file>

<file path=xl/comments1.xml><?xml version="1.0" encoding="utf-8"?>
<comments xmlns="http://schemas.openxmlformats.org/spreadsheetml/2006/main">
  <authors>
    <author>Amiran Dateshidze</author>
  </authors>
  <commentList>
    <comment ref="AI29" authorId="0">
      <text>
        <r>
          <rPr>
            <b/>
            <sz val="9"/>
            <color indexed="81"/>
            <rFont val="Tahoma"/>
            <family val="2"/>
            <charset val="204"/>
          </rPr>
          <t>Amiran Dateshidze:</t>
        </r>
        <r>
          <rPr>
            <sz val="9"/>
            <color indexed="81"/>
            <rFont val="Tahoma"/>
            <family val="2"/>
            <charset val="204"/>
          </rPr>
          <t xml:space="preserve">
ARDADAGEBI</t>
        </r>
      </text>
    </comment>
    <comment ref="AI37" authorId="0">
      <text>
        <r>
          <rPr>
            <b/>
            <sz val="9"/>
            <color indexed="81"/>
            <rFont val="Tahoma"/>
            <family val="2"/>
            <charset val="204"/>
          </rPr>
          <t>Amiran Dateshidze:</t>
        </r>
        <r>
          <rPr>
            <sz val="9"/>
            <color indexed="81"/>
            <rFont val="Tahoma"/>
            <family val="2"/>
            <charset val="204"/>
          </rPr>
          <t xml:space="preserve">
GLDANIS DrIS CENTRIStVIS</t>
        </r>
      </text>
    </comment>
    <comment ref="J47" authorId="0">
      <text>
        <r>
          <rPr>
            <b/>
            <sz val="9"/>
            <color indexed="81"/>
            <rFont val="Tahoma"/>
            <family val="2"/>
            <charset val="204"/>
          </rPr>
          <t>Amiran Dateshidze:</t>
        </r>
        <r>
          <rPr>
            <sz val="9"/>
            <color indexed="81"/>
            <rFont val="Tahoma"/>
            <family val="2"/>
            <charset val="204"/>
          </rPr>
          <t xml:space="preserve">
შესრულებაა. არ არის საკასოში</t>
        </r>
      </text>
    </comment>
    <comment ref="J59" authorId="0">
      <text>
        <r>
          <rPr>
            <b/>
            <sz val="9"/>
            <color indexed="81"/>
            <rFont val="Tahoma"/>
            <family val="2"/>
            <charset val="204"/>
          </rPr>
          <t>Amiran Dateshidze:</t>
        </r>
        <r>
          <rPr>
            <sz val="9"/>
            <color indexed="81"/>
            <rFont val="Tahoma"/>
            <family val="2"/>
            <charset val="204"/>
          </rPr>
          <t xml:space="preserve">
შესრულებაა. არ არის საკასოში</t>
        </r>
      </text>
    </comment>
    <comment ref="AI63" authorId="0">
      <text>
        <r>
          <rPr>
            <b/>
            <sz val="9"/>
            <color indexed="81"/>
            <rFont val="Tahoma"/>
            <family val="2"/>
            <charset val="204"/>
          </rPr>
          <t>Amiran Dateshidze:</t>
        </r>
        <r>
          <rPr>
            <sz val="9"/>
            <color indexed="81"/>
            <rFont val="Tahoma"/>
            <family val="2"/>
            <charset val="204"/>
          </rPr>
          <t xml:space="preserve">
shesrulebis tanaxmad</t>
        </r>
      </text>
    </comment>
    <comment ref="AJ78" authorId="0">
      <text>
        <r>
          <rPr>
            <b/>
            <sz val="9"/>
            <color indexed="81"/>
            <rFont val="Tahoma"/>
            <family val="2"/>
            <charset val="204"/>
          </rPr>
          <t>Amiran Dateshidze:</t>
        </r>
        <r>
          <rPr>
            <sz val="9"/>
            <color indexed="81"/>
            <rFont val="Tahoma"/>
            <family val="2"/>
            <charset val="204"/>
          </rPr>
          <t xml:space="preserve">
dekemberi  shedis</t>
        </r>
      </text>
    </comment>
  </commentList>
</comments>
</file>

<file path=xl/sharedStrings.xml><?xml version="1.0" encoding="utf-8"?>
<sst xmlns="http://schemas.openxmlformats.org/spreadsheetml/2006/main" count="335" uniqueCount="109">
  <si>
    <t>პროგრამული კოდი</t>
  </si>
  <si>
    <t>დასახელება</t>
  </si>
  <si>
    <t>დამტკიცებული ბიუჯეტი</t>
  </si>
  <si>
    <t>დაზუსტებული ბიუჯეტი</t>
  </si>
  <si>
    <t>საკასო ხარჯი სულ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</si>
  <si>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</si>
  <si>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</si>
  <si>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</si>
  <si>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</si>
  <si>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</si>
  <si>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</si>
  <si>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</si>
  <si>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</si>
  <si>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</si>
  <si>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</si>
  <si>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</si>
  <si>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</si>
  <si>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თანხა</t>
  </si>
  <si>
    <t>ბენეფიციარი</t>
  </si>
  <si>
    <t>35 02 01</t>
  </si>
  <si>
    <t>საპენსიო უზრუნველყოფა</t>
  </si>
  <si>
    <t>სახელმწიფო პენსია</t>
  </si>
  <si>
    <t>ძალოვანთა პენსია</t>
  </si>
  <si>
    <t>ვალდებულების კლება</t>
  </si>
  <si>
    <t>(მობრუნება)</t>
  </si>
  <si>
    <t>35 02 02 01</t>
  </si>
  <si>
    <t>სოციალური დახმარებები</t>
  </si>
  <si>
    <t>სოციალური პაკეტი</t>
  </si>
  <si>
    <t xml:space="preserve">საყოფაცხოვრებო </t>
  </si>
  <si>
    <t xml:space="preserve">  </t>
  </si>
  <si>
    <t>რეგრესული პენსია</t>
  </si>
  <si>
    <t>საარსებო</t>
  </si>
  <si>
    <t>დევნილთა და ლტოლვილთა დახმარება</t>
  </si>
  <si>
    <t xml:space="preserve"> რეინტეგრაცია</t>
  </si>
  <si>
    <t>დეკრეტი</t>
  </si>
  <si>
    <t>ერთჯერადი დახმარება</t>
  </si>
  <si>
    <t>დამქირავებლის მიერ გაწეული სოციალური დახმარება - ფულადი ფორმით</t>
  </si>
  <si>
    <t>საქონელი და მომსახურება</t>
  </si>
  <si>
    <t>35 02 03 01</t>
  </si>
  <si>
    <t>ჯამური</t>
  </si>
  <si>
    <t>ხარჯები</t>
  </si>
  <si>
    <t>სოციალური უზრუნველყოფა</t>
  </si>
  <si>
    <t>35 02 03 02</t>
  </si>
  <si>
    <t>35 02 03 03</t>
  </si>
  <si>
    <t>მიუსაფარ ბავშვთა თავშესაფრით უზრუნველყოფის ქვეპროგრამა</t>
  </si>
  <si>
    <t>35 02 03 04</t>
  </si>
  <si>
    <t xml:space="preserve"> სათემო ორგანიზაციების ქვეპროგრამა</t>
  </si>
  <si>
    <t>35 02 03 05</t>
  </si>
  <si>
    <t>ბავშვთა რეაბილიტაციის ქვეპროგრამა</t>
  </si>
  <si>
    <t>35 02 03 06</t>
  </si>
  <si>
    <t>ომის ვეტერანთა რეაბილიტაციის ხელშეწყობის ქვეპროგრამა</t>
  </si>
  <si>
    <t>35 02 03 07</t>
  </si>
  <si>
    <t>ბავშვთა ადრეული განვითარების ქვეპროგრამა</t>
  </si>
  <si>
    <t>35 02 03 08</t>
  </si>
  <si>
    <t>ყრუთა კომუნიკაციის ხელშეწყობის ქვეპროგრამა</t>
  </si>
  <si>
    <t>35 02 03 09</t>
  </si>
  <si>
    <t>სხვა ხარჯები</t>
  </si>
  <si>
    <t>35 02 03 10</t>
  </si>
  <si>
    <t>მინდობით აღზრდის ქვეპროგრამა</t>
  </si>
  <si>
    <t>35 02 03 11</t>
  </si>
  <si>
    <t>მცირე საოჯახო ტიპის სახლების ქვეპროგრამა</t>
  </si>
  <si>
    <t>35 02 03 12</t>
  </si>
  <si>
    <t>დედათა და ბავშვთა თავშესაფრით უზრუნველყოფის ქვეპროგრამა</t>
  </si>
  <si>
    <t>სოციალური რეაბილიტაცია და ბავშვზე ზრუნვა</t>
  </si>
  <si>
    <t xml:space="preserve">35 02 03 </t>
  </si>
  <si>
    <t xml:space="preserve">საქართველოს მთავრობის N707 დადგენილებით დამტკიცებული ყოველთვიური  ბიუჯეტის ლიმიტი </t>
  </si>
  <si>
    <t>სავარძელ ეტლები (ელექტრო)</t>
  </si>
  <si>
    <t>სავარძელ ეტლები (მექანიკური)</t>
  </si>
  <si>
    <t>საპროთეზო-ორთოპედიული</t>
  </si>
  <si>
    <t>სმენის აპარატები</t>
  </si>
  <si>
    <t>კოხლეარული იმპლანტი</t>
  </si>
  <si>
    <t>ყავარჯნები, ხელჯოხები</t>
  </si>
  <si>
    <t xml:space="preserve">ამჟამად რიგში მყოფი მაძიებელი 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</si>
  <si>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</si>
  <si>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შშმ ბავშვები</t>
  </si>
  <si>
    <t>არა შშმ ბავშვები</t>
  </si>
  <si>
    <t>მძიმე და ღრმა გონებრივი ჩამორჩენის მქონე</t>
  </si>
  <si>
    <t>შშმ პირები</t>
  </si>
  <si>
    <t>-</t>
  </si>
  <si>
    <t>ხანდაზმული</t>
  </si>
  <si>
    <t>შშმპ</t>
  </si>
  <si>
    <t>დამხმარე საშუალებებით უზრუნველყოფის ქვეპროგრამა, მ.შ:</t>
  </si>
  <si>
    <t>დღის ცენტრების ქვეპროგრამა, მ.შ:</t>
  </si>
  <si>
    <t>მიტოვების რისკის ქვეშ მყოფი ბავშვების კვებით უზრუნველყოფის კომპონენტი</t>
  </si>
  <si>
    <t xml:space="preserve"> საკასო ხარჯი თვეების მიხედვით</t>
  </si>
  <si>
    <t>წლის ბოლოს მოსალოდნელი დეფიციტი/პროფიციტი</t>
  </si>
  <si>
    <t>სულ 2015 წლის მოსალოდნელი ხარჯი</t>
  </si>
  <si>
    <t>დამტკიცებული 2015 წლის 
გეგმა</t>
  </si>
  <si>
    <t xml:space="preserve"> შესრულება თვეების მიხედვით</t>
  </si>
  <si>
    <t>სულ თანხა</t>
  </si>
  <si>
    <t>კვების ვაუჩერები</t>
  </si>
  <si>
    <t>შემდგომი თვის ამოწურვამდე ანაზღაურდება:</t>
  </si>
  <si>
    <t>აბილიტაცია-რეაბილიტაცია</t>
  </si>
  <si>
    <t>მიუსაფრები</t>
  </si>
  <si>
    <t>შემდგომი თვის 5 რიცხვამდე ანაზღაურდება:</t>
  </si>
  <si>
    <t>სათემო</t>
  </si>
  <si>
    <t>საოჯახო</t>
  </si>
  <si>
    <t>შემდგომი თვის 10 რიცხვამდე ანაზღაურდება:</t>
  </si>
  <si>
    <t>დედათა და ბავშვთა</t>
  </si>
  <si>
    <t>KOXLEARI</t>
  </si>
  <si>
    <t>REABILITA</t>
  </si>
  <si>
    <t>SHINMOVLA</t>
  </si>
  <si>
    <t>etlebi</t>
  </si>
  <si>
    <t>ცვლილებები ივლისი</t>
  </si>
  <si>
    <t>კოხლეარზე</t>
  </si>
  <si>
    <t>შინმოვლაზე</t>
  </si>
  <si>
    <t>ეტლებზე</t>
  </si>
  <si>
    <t>,,შინ მოვლა"</t>
  </si>
  <si>
    <t>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</si>
</sst>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-10409]#,##0"/>
    <numFmt numFmtId="165" formatCode="[$-10409]#,##0.00"/>
    <numFmt numFmtId="166" formatCode="_(* #,##0_);_(* \(#,##0\);_(* &quot;-&quot;??_);_(@_)"/>
    <numFmt numFmtId="167" formatCode="#,##0.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-0.499984740745262"/>
      <name val="Sylfaen"/>
      <family val="1"/>
      <charset val="204"/>
    </font>
    <font>
      <b/>
      <sz val="10"/>
      <color rgb="FF000000"/>
      <name val="Arial"/>
      <family val="2"/>
    </font>
    <font>
      <b/>
      <sz val="11"/>
      <color theme="3" tint="-0.499984740745262"/>
      <name val="Calibri"/>
      <family val="2"/>
      <charset val="204"/>
      <scheme val="minor"/>
    </font>
    <font>
      <b/>
      <sz val="9"/>
      <color rgb="FF000000"/>
      <name val="Arial"/>
      <family val="2"/>
    </font>
    <font>
      <b/>
      <sz val="11"/>
      <name val="Arial"/>
      <family val="2"/>
    </font>
    <font>
      <b/>
      <sz val="12"/>
      <color theme="3" tint="-0.499984740745262"/>
      <name val="Calibri"/>
      <family val="2"/>
      <charset val="204"/>
      <scheme val="minor"/>
    </font>
    <font>
      <sz val="11"/>
      <color theme="3" tint="-0.499984740745262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sz val="12"/>
      <color theme="3" tint="-0.499984740745262"/>
      <name val="Calibri"/>
      <family val="2"/>
      <scheme val="minor"/>
    </font>
    <font>
      <sz val="10"/>
      <name val="Arial"/>
      <family val="2"/>
      <charset val="204"/>
    </font>
    <font>
      <b/>
      <sz val="10"/>
      <color indexed="8"/>
      <name val="Sylfaen"/>
      <family val="1"/>
    </font>
    <font>
      <sz val="11"/>
      <name val="Calibri"/>
      <family val="2"/>
      <scheme val="minor"/>
    </font>
    <font>
      <sz val="11"/>
      <name val="Arial"/>
      <family val="2"/>
    </font>
    <font>
      <b/>
      <sz val="10"/>
      <color rgb="FF000000"/>
      <name val="Sylfaen"/>
      <family val="1"/>
    </font>
    <font>
      <sz val="9"/>
      <color rgb="FF000000"/>
      <name val="Sylfaen"/>
      <family val="1"/>
    </font>
    <font>
      <sz val="9"/>
      <color rgb="FF000000"/>
      <name val="Sylfaen"/>
      <family val="1"/>
      <charset val="204"/>
    </font>
    <font>
      <sz val="10"/>
      <name val="Arial"/>
      <family val="2"/>
    </font>
    <font>
      <b/>
      <sz val="9"/>
      <name val="Arial"/>
      <family val="2"/>
    </font>
    <font>
      <b/>
      <sz val="10"/>
      <name val="Calibri"/>
      <family val="2"/>
      <charset val="204"/>
    </font>
    <font>
      <sz val="9"/>
      <color theme="3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Sylfaen"/>
      <family val="1"/>
      <charset val="204"/>
    </font>
    <font>
      <b/>
      <sz val="10"/>
      <name val="Arial"/>
      <family val="2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0"/>
      <name val="Sylfaen"/>
      <family val="1"/>
    </font>
    <font>
      <sz val="9"/>
      <name val="Sylfaen"/>
      <family val="1"/>
    </font>
    <font>
      <sz val="9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rgb="FFF5F5F5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theme="3" tint="-0.24994659260841701"/>
      </left>
      <right style="thin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indexed="64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indexed="64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indexed="64"/>
      </bottom>
      <diagonal/>
    </border>
    <border>
      <left/>
      <right style="medium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3" tint="-0.24994659260841701"/>
      </right>
      <top/>
      <bottom style="thin">
        <color indexed="64"/>
      </bottom>
      <diagonal/>
    </border>
    <border>
      <left style="medium">
        <color theme="3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3" tint="-0.24994659260841701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theme="3" tint="-0.24994659260841701"/>
      </left>
      <right style="thin">
        <color indexed="64"/>
      </right>
      <top/>
      <bottom/>
      <diagonal/>
    </border>
    <border>
      <left style="medium">
        <color theme="3" tint="-0.24994659260841701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theme="3" tint="-0.2499465926084170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/>
      <diagonal/>
    </border>
    <border>
      <left style="thin">
        <color indexed="64"/>
      </left>
      <right style="medium">
        <color theme="3" tint="-0.24994659260841701"/>
      </right>
      <top/>
      <bottom/>
      <diagonal/>
    </border>
    <border>
      <left style="thin">
        <color indexed="64"/>
      </left>
      <right style="medium">
        <color theme="3" tint="-0.24994659260841701"/>
      </right>
      <top/>
      <bottom style="double">
        <color indexed="64"/>
      </bottom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/>
      <diagonal/>
    </border>
    <border>
      <left style="medium">
        <color theme="3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3" fillId="0" borderId="0"/>
    <xf numFmtId="0" fontId="20" fillId="0" borderId="0"/>
    <xf numFmtId="43" fontId="13" fillId="0" borderId="0" applyFont="0" applyFill="0" applyBorder="0" applyAlignment="0" applyProtection="0"/>
  </cellStyleXfs>
  <cellXfs count="274">
    <xf numFmtId="0" fontId="0" fillId="0" borderId="0" xfId="0"/>
    <xf numFmtId="0" fontId="8" fillId="4" borderId="34" xfId="0" applyFont="1" applyFill="1" applyBorder="1" applyAlignment="1">
      <alignment vertical="center" wrapText="1"/>
    </xf>
    <xf numFmtId="164" fontId="0" fillId="4" borderId="34" xfId="0" applyNumberFormat="1" applyFill="1" applyBorder="1" applyAlignment="1">
      <alignment vertical="center" wrapText="1"/>
    </xf>
    <xf numFmtId="164" fontId="0" fillId="4" borderId="9" xfId="0" applyNumberFormat="1" applyFill="1" applyBorder="1" applyAlignment="1">
      <alignment vertical="center" wrapText="1"/>
    </xf>
    <xf numFmtId="0" fontId="0" fillId="4" borderId="34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vertical="center" wrapText="1"/>
    </xf>
    <xf numFmtId="2" fontId="22" fillId="0" borderId="9" xfId="4" applyNumberFormat="1" applyFont="1" applyFill="1" applyBorder="1" applyAlignment="1">
      <alignment horizontal="center" vertical="center" wrapText="1"/>
    </xf>
    <xf numFmtId="165" fontId="11" fillId="0" borderId="9" xfId="0" applyNumberFormat="1" applyFont="1" applyFill="1" applyBorder="1" applyAlignment="1">
      <alignment horizontal="center" vertical="center" wrapText="1" readingOrder="1"/>
    </xf>
    <xf numFmtId="164" fontId="11" fillId="0" borderId="9" xfId="0" applyNumberFormat="1" applyFont="1" applyFill="1" applyBorder="1" applyAlignment="1">
      <alignment horizontal="center" vertical="center" wrapText="1" readingOrder="1"/>
    </xf>
    <xf numFmtId="0" fontId="3" fillId="3" borderId="18" xfId="0" applyNumberFormat="1" applyFont="1" applyFill="1" applyBorder="1" applyAlignment="1">
      <alignment vertical="center" wrapText="1" readingOrder="1"/>
    </xf>
    <xf numFmtId="0" fontId="17" fillId="3" borderId="36" xfId="0" applyNumberFormat="1" applyFont="1" applyFill="1" applyBorder="1" applyAlignment="1">
      <alignment vertical="center" wrapText="1" readingOrder="1"/>
    </xf>
    <xf numFmtId="164" fontId="0" fillId="4" borderId="34" xfId="0" applyNumberFormat="1" applyFill="1" applyBorder="1" applyAlignment="1">
      <alignment vertical="center" wrapText="1" readingOrder="1"/>
    </xf>
    <xf numFmtId="164" fontId="0" fillId="4" borderId="9" xfId="0" applyNumberFormat="1" applyFill="1" applyBorder="1" applyAlignment="1">
      <alignment vertical="center" wrapText="1" readingOrder="1"/>
    </xf>
    <xf numFmtId="165" fontId="11" fillId="0" borderId="33" xfId="0" applyNumberFormat="1" applyFont="1" applyFill="1" applyBorder="1" applyAlignment="1">
      <alignment vertical="center" wrapText="1" readingOrder="1"/>
    </xf>
    <xf numFmtId="165" fontId="11" fillId="0" borderId="9" xfId="0" applyNumberFormat="1" applyFont="1" applyFill="1" applyBorder="1" applyAlignment="1">
      <alignment vertical="center" wrapText="1" readingOrder="1"/>
    </xf>
    <xf numFmtId="165" fontId="11" fillId="0" borderId="34" xfId="0" applyNumberFormat="1" applyFont="1" applyFill="1" applyBorder="1" applyAlignment="1">
      <alignment vertical="center" wrapText="1" readingOrder="1"/>
    </xf>
    <xf numFmtId="0" fontId="0" fillId="0" borderId="9" xfId="0" applyBorder="1" applyAlignment="1">
      <alignment vertical="center" readingOrder="1"/>
    </xf>
    <xf numFmtId="0" fontId="0" fillId="0" borderId="0" xfId="0" applyAlignment="1">
      <alignment vertical="center" readingOrder="1"/>
    </xf>
    <xf numFmtId="165" fontId="6" fillId="0" borderId="9" xfId="0" applyNumberFormat="1" applyFont="1" applyFill="1" applyBorder="1" applyAlignment="1">
      <alignment horizontal="center" vertical="center" wrapText="1" readingOrder="1"/>
    </xf>
    <xf numFmtId="164" fontId="6" fillId="0" borderId="9" xfId="0" applyNumberFormat="1" applyFont="1" applyFill="1" applyBorder="1" applyAlignment="1">
      <alignment horizontal="center" vertical="center" wrapText="1" readingOrder="1"/>
    </xf>
    <xf numFmtId="0" fontId="21" fillId="0" borderId="9" xfId="4" applyFont="1" applyFill="1" applyBorder="1" applyAlignment="1" applyProtection="1">
      <alignment horizontal="center" vertical="center" wrapText="1"/>
      <protection locked="0"/>
    </xf>
    <xf numFmtId="166" fontId="11" fillId="0" borderId="9" xfId="1" applyNumberFormat="1" applyFont="1" applyFill="1" applyBorder="1" applyAlignment="1">
      <alignment horizontal="center" vertical="center" wrapText="1" readingOrder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6" fillId="3" borderId="36" xfId="0" applyNumberFormat="1" applyFont="1" applyFill="1" applyBorder="1" applyAlignment="1">
      <alignment horizontal="center" vertical="center" wrapText="1" readingOrder="1"/>
    </xf>
    <xf numFmtId="3" fontId="27" fillId="4" borderId="9" xfId="0" applyNumberFormat="1" applyFont="1" applyFill="1" applyBorder="1" applyAlignment="1">
      <alignment horizontal="center" vertical="center" wrapText="1"/>
    </xf>
    <xf numFmtId="164" fontId="21" fillId="0" borderId="9" xfId="0" applyNumberFormat="1" applyFont="1" applyFill="1" applyBorder="1" applyAlignment="1">
      <alignment horizontal="center" vertical="center" wrapText="1" readingOrder="1"/>
    </xf>
    <xf numFmtId="3" fontId="28" fillId="4" borderId="9" xfId="0" applyNumberFormat="1" applyFont="1" applyFill="1" applyBorder="1" applyAlignment="1">
      <alignment horizontal="center" vertical="center" wrapText="1"/>
    </xf>
    <xf numFmtId="3" fontId="15" fillId="4" borderId="54" xfId="0" applyNumberFormat="1" applyFont="1" applyFill="1" applyBorder="1" applyAlignment="1">
      <alignment horizontal="center" vertical="center" wrapText="1"/>
    </xf>
    <xf numFmtId="3" fontId="15" fillId="4" borderId="9" xfId="0" applyNumberFormat="1" applyFont="1" applyFill="1" applyBorder="1" applyAlignment="1">
      <alignment horizontal="center" vertical="center" wrapText="1"/>
    </xf>
    <xf numFmtId="165" fontId="11" fillId="0" borderId="9" xfId="2" applyNumberFormat="1" applyFont="1" applyFill="1" applyBorder="1" applyAlignment="1">
      <alignment horizontal="center" vertical="center" wrapText="1" readingOrder="1"/>
    </xf>
    <xf numFmtId="3" fontId="29" fillId="4" borderId="9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3" fontId="15" fillId="4" borderId="0" xfId="0" applyNumberFormat="1" applyFont="1" applyFill="1" applyBorder="1" applyAlignment="1">
      <alignment horizontal="center" vertical="center" wrapText="1"/>
    </xf>
    <xf numFmtId="0" fontId="30" fillId="5" borderId="9" xfId="3" applyFont="1" applyFill="1" applyBorder="1" applyAlignment="1" applyProtection="1">
      <alignment horizontal="center" vertical="center" wrapText="1" readingOrder="1"/>
      <protection locked="0"/>
    </xf>
    <xf numFmtId="3" fontId="27" fillId="4" borderId="54" xfId="0" applyNumberFormat="1" applyFont="1" applyFill="1" applyBorder="1" applyAlignment="1">
      <alignment horizontal="center" vertical="center" wrapText="1"/>
    </xf>
    <xf numFmtId="0" fontId="30" fillId="3" borderId="9" xfId="0" applyNumberFormat="1" applyFont="1" applyFill="1" applyBorder="1" applyAlignment="1">
      <alignment horizontal="center" vertical="center" wrapText="1" readingOrder="1"/>
    </xf>
    <xf numFmtId="0" fontId="11" fillId="0" borderId="36" xfId="0" applyNumberFormat="1" applyFont="1" applyFill="1" applyBorder="1" applyAlignment="1">
      <alignment horizontal="center" vertical="center" wrapText="1" readingOrder="1"/>
    </xf>
    <xf numFmtId="0" fontId="31" fillId="0" borderId="9" xfId="0" applyNumberFormat="1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readingOrder="1"/>
    </xf>
    <xf numFmtId="0" fontId="32" fillId="0" borderId="9" xfId="0" applyNumberFormat="1" applyFont="1" applyFill="1" applyBorder="1" applyAlignment="1">
      <alignment horizontal="center" vertical="center" wrapText="1" readingOrder="1"/>
    </xf>
    <xf numFmtId="164" fontId="15" fillId="4" borderId="9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/>
    </xf>
    <xf numFmtId="0" fontId="0" fillId="4" borderId="34" xfId="0" applyFill="1" applyBorder="1" applyAlignment="1">
      <alignment vertical="center" wrapText="1" readingOrder="1"/>
    </xf>
    <xf numFmtId="0" fontId="0" fillId="4" borderId="9" xfId="0" applyFill="1" applyBorder="1" applyAlignment="1">
      <alignment vertical="center" wrapText="1" readingOrder="1"/>
    </xf>
    <xf numFmtId="3" fontId="8" fillId="4" borderId="32" xfId="0" applyNumberFormat="1" applyFont="1" applyFill="1" applyBorder="1" applyAlignment="1">
      <alignment vertical="center" wrapText="1" readingOrder="1"/>
    </xf>
    <xf numFmtId="164" fontId="11" fillId="0" borderId="31" xfId="0" applyNumberFormat="1" applyFont="1" applyFill="1" applyBorder="1" applyAlignment="1">
      <alignment vertical="center" wrapText="1" readingOrder="1"/>
    </xf>
    <xf numFmtId="164" fontId="11" fillId="0" borderId="9" xfId="0" applyNumberFormat="1" applyFont="1" applyFill="1" applyBorder="1" applyAlignment="1">
      <alignment vertical="center" wrapText="1" readingOrder="1"/>
    </xf>
    <xf numFmtId="164" fontId="11" fillId="0" borderId="32" xfId="0" applyNumberFormat="1" applyFont="1" applyFill="1" applyBorder="1" applyAlignment="1">
      <alignment vertical="center" wrapText="1" readingOrder="1"/>
    </xf>
    <xf numFmtId="0" fontId="2" fillId="2" borderId="4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 wrapText="1"/>
    </xf>
    <xf numFmtId="3" fontId="4" fillId="4" borderId="19" xfId="0" applyNumberFormat="1" applyFont="1" applyFill="1" applyBorder="1" applyAlignment="1">
      <alignment vertical="center" wrapText="1"/>
    </xf>
    <xf numFmtId="3" fontId="4" fillId="4" borderId="22" xfId="0" applyNumberFormat="1" applyFont="1" applyFill="1" applyBorder="1" applyAlignment="1">
      <alignment vertical="center" wrapText="1"/>
    </xf>
    <xf numFmtId="164" fontId="6" fillId="0" borderId="24" xfId="0" applyNumberFormat="1" applyFont="1" applyFill="1" applyBorder="1" applyAlignment="1">
      <alignment vertical="center" wrapText="1" readingOrder="1"/>
    </xf>
    <xf numFmtId="164" fontId="6" fillId="0" borderId="39" xfId="0" applyNumberFormat="1" applyFont="1" applyFill="1" applyBorder="1" applyAlignment="1">
      <alignment vertical="center" wrapText="1" readingOrder="1"/>
    </xf>
    <xf numFmtId="165" fontId="6" fillId="0" borderId="26" xfId="0" applyNumberFormat="1" applyFont="1" applyFill="1" applyBorder="1" applyAlignment="1">
      <alignment vertical="center" wrapText="1" readingOrder="1"/>
    </xf>
    <xf numFmtId="164" fontId="6" fillId="0" borderId="27" xfId="0" applyNumberFormat="1" applyFont="1" applyFill="1" applyBorder="1" applyAlignment="1">
      <alignment vertical="center" wrapText="1" readingOrder="1"/>
    </xf>
    <xf numFmtId="3" fontId="7" fillId="4" borderId="28" xfId="0" applyNumberFormat="1" applyFont="1" applyFill="1" applyBorder="1" applyAlignment="1">
      <alignment vertical="center" wrapText="1"/>
    </xf>
    <xf numFmtId="3" fontId="7" fillId="4" borderId="29" xfId="0" applyNumberFormat="1" applyFont="1" applyFill="1" applyBorder="1" applyAlignment="1">
      <alignment vertical="center" wrapText="1"/>
    </xf>
    <xf numFmtId="3" fontId="7" fillId="4" borderId="30" xfId="0" applyNumberFormat="1" applyFont="1" applyFill="1" applyBorder="1" applyAlignment="1">
      <alignment vertical="center" wrapText="1"/>
    </xf>
    <xf numFmtId="0" fontId="21" fillId="0" borderId="19" xfId="4" applyFont="1" applyFill="1" applyBorder="1" applyAlignment="1" applyProtection="1">
      <alignment vertical="center" wrapText="1"/>
      <protection locked="0"/>
    </xf>
    <xf numFmtId="2" fontId="22" fillId="0" borderId="9" xfId="4" applyNumberFormat="1" applyFont="1" applyFill="1" applyBorder="1" applyAlignment="1">
      <alignment vertical="center" wrapText="1"/>
    </xf>
    <xf numFmtId="164" fontId="6" fillId="0" borderId="23" xfId="0" applyNumberFormat="1" applyFont="1" applyFill="1" applyBorder="1" applyAlignment="1">
      <alignment vertical="center" wrapText="1" readingOrder="1"/>
    </xf>
    <xf numFmtId="3" fontId="8" fillId="4" borderId="8" xfId="0" applyNumberFormat="1" applyFont="1" applyFill="1" applyBorder="1" applyAlignment="1">
      <alignment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32" xfId="0" applyNumberFormat="1" applyFont="1" applyFill="1" applyBorder="1" applyAlignment="1">
      <alignment vertical="center" wrapText="1"/>
    </xf>
    <xf numFmtId="164" fontId="11" fillId="0" borderId="40" xfId="0" applyNumberFormat="1" applyFont="1" applyFill="1" applyBorder="1" applyAlignment="1">
      <alignment vertical="center" wrapText="1" readingOrder="1"/>
    </xf>
    <xf numFmtId="3" fontId="12" fillId="4" borderId="33" xfId="0" applyNumberFormat="1" applyFont="1" applyFill="1" applyBorder="1" applyAlignment="1">
      <alignment vertical="center" wrapText="1"/>
    </xf>
    <xf numFmtId="3" fontId="12" fillId="4" borderId="35" xfId="0" applyNumberFormat="1" applyFont="1" applyFill="1" applyBorder="1" applyAlignment="1">
      <alignment vertical="center" wrapText="1"/>
    </xf>
    <xf numFmtId="3" fontId="12" fillId="4" borderId="8" xfId="0" applyNumberFormat="1" applyFont="1" applyFill="1" applyBorder="1" applyAlignment="1">
      <alignment vertical="center" wrapText="1"/>
    </xf>
    <xf numFmtId="3" fontId="8" fillId="4" borderId="0" xfId="0" applyNumberFormat="1" applyFont="1" applyFill="1" applyBorder="1" applyAlignment="1">
      <alignment vertical="center" wrapText="1"/>
    </xf>
    <xf numFmtId="0" fontId="14" fillId="5" borderId="31" xfId="3" applyFont="1" applyFill="1" applyBorder="1" applyAlignment="1" applyProtection="1">
      <alignment vertical="center" wrapText="1" readingOrder="1"/>
      <protection locked="0"/>
    </xf>
    <xf numFmtId="164" fontId="6" fillId="0" borderId="32" xfId="0" applyNumberFormat="1" applyFont="1" applyFill="1" applyBorder="1" applyAlignment="1">
      <alignment vertical="center" wrapText="1" readingOrder="1"/>
    </xf>
    <xf numFmtId="164" fontId="6" fillId="0" borderId="40" xfId="0" applyNumberFormat="1" applyFont="1" applyFill="1" applyBorder="1" applyAlignment="1">
      <alignment vertical="center" wrapText="1" readingOrder="1"/>
    </xf>
    <xf numFmtId="3" fontId="4" fillId="4" borderId="8" xfId="0" applyNumberFormat="1" applyFont="1" applyFill="1" applyBorder="1" applyAlignment="1">
      <alignment vertical="center" wrapText="1"/>
    </xf>
    <xf numFmtId="3" fontId="4" fillId="4" borderId="34" xfId="0" applyNumberFormat="1" applyFont="1" applyFill="1" applyBorder="1" applyAlignment="1">
      <alignment vertical="center" wrapText="1"/>
    </xf>
    <xf numFmtId="3" fontId="4" fillId="4" borderId="9" xfId="0" applyNumberFormat="1" applyFont="1" applyFill="1" applyBorder="1" applyAlignment="1">
      <alignment vertical="center" wrapText="1"/>
    </xf>
    <xf numFmtId="3" fontId="4" fillId="4" borderId="32" xfId="0" applyNumberFormat="1" applyFont="1" applyFill="1" applyBorder="1" applyAlignment="1">
      <alignment vertical="center" wrapText="1"/>
    </xf>
    <xf numFmtId="3" fontId="7" fillId="4" borderId="33" xfId="0" applyNumberFormat="1" applyFont="1" applyFill="1" applyBorder="1" applyAlignment="1">
      <alignment vertical="center" wrapText="1"/>
    </xf>
    <xf numFmtId="3" fontId="7" fillId="4" borderId="35" xfId="0" applyNumberFormat="1" applyFont="1" applyFill="1" applyBorder="1" applyAlignment="1">
      <alignment vertical="center" wrapText="1"/>
    </xf>
    <xf numFmtId="3" fontId="7" fillId="4" borderId="8" xfId="0" applyNumberFormat="1" applyFont="1" applyFill="1" applyBorder="1" applyAlignment="1">
      <alignment vertical="center" wrapText="1"/>
    </xf>
    <xf numFmtId="3" fontId="8" fillId="4" borderId="34" xfId="0" applyNumberFormat="1" applyFont="1" applyFill="1" applyBorder="1" applyAlignment="1">
      <alignment vertical="center" wrapText="1"/>
    </xf>
    <xf numFmtId="3" fontId="8" fillId="4" borderId="9" xfId="0" applyNumberFormat="1" applyFont="1" applyFill="1" applyBorder="1" applyAlignment="1">
      <alignment vertical="center" wrapText="1"/>
    </xf>
    <xf numFmtId="0" fontId="16" fillId="4" borderId="31" xfId="0" applyFont="1" applyFill="1" applyBorder="1" applyAlignment="1">
      <alignment vertical="center"/>
    </xf>
    <xf numFmtId="165" fontId="11" fillId="0" borderId="32" xfId="0" applyNumberFormat="1" applyFont="1" applyFill="1" applyBorder="1" applyAlignment="1">
      <alignment vertical="center" wrapText="1" readingOrder="1"/>
    </xf>
    <xf numFmtId="165" fontId="11" fillId="0" borderId="40" xfId="0" applyNumberFormat="1" applyFont="1" applyFill="1" applyBorder="1" applyAlignment="1">
      <alignment vertical="center" wrapText="1" readingOrder="1"/>
    </xf>
    <xf numFmtId="3" fontId="4" fillId="4" borderId="0" xfId="0" applyNumberFormat="1" applyFont="1" applyFill="1" applyBorder="1" applyAlignment="1">
      <alignment vertical="center" wrapText="1"/>
    </xf>
    <xf numFmtId="165" fontId="11" fillId="0" borderId="31" xfId="0" applyNumberFormat="1" applyFont="1" applyFill="1" applyBorder="1" applyAlignment="1">
      <alignment vertical="center" wrapText="1" readingOrder="1"/>
    </xf>
    <xf numFmtId="3" fontId="12" fillId="4" borderId="31" xfId="0" applyNumberFormat="1" applyFont="1" applyFill="1" applyBorder="1" applyAlignment="1">
      <alignment vertical="center" wrapText="1"/>
    </xf>
    <xf numFmtId="3" fontId="8" fillId="4" borderId="33" xfId="0" applyNumberFormat="1" applyFont="1" applyFill="1" applyBorder="1" applyAlignment="1">
      <alignment vertical="center" wrapText="1"/>
    </xf>
    <xf numFmtId="3" fontId="12" fillId="4" borderId="9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164" fontId="5" fillId="0" borderId="20" xfId="0" applyNumberFormat="1" applyFont="1" applyFill="1" applyBorder="1" applyAlignment="1">
      <alignment vertical="center" wrapText="1" readingOrder="1"/>
    </xf>
    <xf numFmtId="164" fontId="5" fillId="0" borderId="21" xfId="0" applyNumberFormat="1" applyFont="1" applyFill="1" applyBorder="1" applyAlignment="1">
      <alignment vertical="center" wrapText="1" readingOrder="1"/>
    </xf>
    <xf numFmtId="165" fontId="6" fillId="0" borderId="23" xfId="0" applyNumberFormat="1" applyFont="1" applyFill="1" applyBorder="1" applyAlignment="1">
      <alignment vertical="center" wrapText="1" readingOrder="1"/>
    </xf>
    <xf numFmtId="165" fontId="6" fillId="0" borderId="25" xfId="0" applyNumberFormat="1" applyFont="1" applyFill="1" applyBorder="1" applyAlignment="1">
      <alignment vertical="center" wrapText="1" readingOrder="1"/>
    </xf>
    <xf numFmtId="164" fontId="9" fillId="0" borderId="20" xfId="0" applyNumberFormat="1" applyFont="1" applyFill="1" applyBorder="1" applyAlignment="1">
      <alignment vertical="center" wrapText="1" readingOrder="1"/>
    </xf>
    <xf numFmtId="165" fontId="9" fillId="0" borderId="18" xfId="2" applyNumberFormat="1" applyFont="1" applyFill="1" applyBorder="1" applyAlignment="1">
      <alignment vertical="center" wrapText="1" readingOrder="1"/>
    </xf>
    <xf numFmtId="164" fontId="9" fillId="0" borderId="9" xfId="0" applyNumberFormat="1" applyFont="1" applyFill="1" applyBorder="1" applyAlignment="1">
      <alignment vertical="center" wrapText="1" readingOrder="1"/>
    </xf>
    <xf numFmtId="166" fontId="11" fillId="0" borderId="34" xfId="1" applyNumberFormat="1" applyFont="1" applyFill="1" applyBorder="1" applyAlignment="1">
      <alignment vertical="center" wrapText="1" readingOrder="1"/>
    </xf>
    <xf numFmtId="164" fontId="5" fillId="0" borderId="9" xfId="0" applyNumberFormat="1" applyFont="1" applyFill="1" applyBorder="1" applyAlignment="1">
      <alignment vertical="center" wrapText="1" readingOrder="1"/>
    </xf>
    <xf numFmtId="165" fontId="6" fillId="0" borderId="33" xfId="0" applyNumberFormat="1" applyFont="1" applyFill="1" applyBorder="1" applyAlignment="1">
      <alignment vertical="center" wrapText="1" readingOrder="1"/>
    </xf>
    <xf numFmtId="165" fontId="6" fillId="0" borderId="34" xfId="0" applyNumberFormat="1" applyFont="1" applyFill="1" applyBorder="1" applyAlignment="1">
      <alignment vertical="center" wrapText="1" readingOrder="1"/>
    </xf>
    <xf numFmtId="0" fontId="15" fillId="4" borderId="31" xfId="0" applyFont="1" applyFill="1" applyBorder="1" applyAlignment="1">
      <alignment vertical="center" wrapText="1"/>
    </xf>
    <xf numFmtId="0" fontId="15" fillId="4" borderId="31" xfId="0" applyFont="1" applyFill="1" applyBorder="1" applyAlignment="1">
      <alignment vertical="center"/>
    </xf>
    <xf numFmtId="0" fontId="16" fillId="4" borderId="31" xfId="0" applyFont="1" applyFill="1" applyBorder="1" applyAlignment="1">
      <alignment vertical="center" wrapText="1"/>
    </xf>
    <xf numFmtId="166" fontId="11" fillId="0" borderId="33" xfId="1" applyNumberFormat="1" applyFont="1" applyFill="1" applyBorder="1" applyAlignment="1">
      <alignment vertical="center" wrapText="1" readingOrder="1"/>
    </xf>
    <xf numFmtId="0" fontId="0" fillId="0" borderId="9" xfId="0" applyBorder="1" applyAlignment="1">
      <alignment vertical="center"/>
    </xf>
    <xf numFmtId="0" fontId="3" fillId="3" borderId="36" xfId="0" applyNumberFormat="1" applyFont="1" applyFill="1" applyBorder="1" applyAlignment="1">
      <alignment vertical="center" wrapText="1" readingOrder="1"/>
    </xf>
    <xf numFmtId="0" fontId="17" fillId="3" borderId="9" xfId="0" applyNumberFormat="1" applyFont="1" applyFill="1" applyBorder="1" applyAlignment="1">
      <alignment vertical="center" wrapText="1" readingOrder="1"/>
    </xf>
    <xf numFmtId="0" fontId="17" fillId="3" borderId="42" xfId="0" applyNumberFormat="1" applyFont="1" applyFill="1" applyBorder="1" applyAlignment="1">
      <alignment vertical="center" wrapText="1" readingOrder="1"/>
    </xf>
    <xf numFmtId="0" fontId="9" fillId="0" borderId="18" xfId="0" applyNumberFormat="1" applyFont="1" applyFill="1" applyBorder="1" applyAlignment="1">
      <alignment vertical="center" wrapText="1" readingOrder="1"/>
    </xf>
    <xf numFmtId="0" fontId="18" fillId="0" borderId="36" xfId="0" applyNumberFormat="1" applyFont="1" applyFill="1" applyBorder="1" applyAlignment="1">
      <alignment vertical="center" wrapText="1" readingOrder="1"/>
    </xf>
    <xf numFmtId="164" fontId="5" fillId="0" borderId="34" xfId="0" applyNumberFormat="1" applyFont="1" applyFill="1" applyBorder="1" applyAlignment="1">
      <alignment vertical="center" wrapText="1" readingOrder="1"/>
    </xf>
    <xf numFmtId="164" fontId="9" fillId="0" borderId="34" xfId="0" applyNumberFormat="1" applyFont="1" applyFill="1" applyBorder="1" applyAlignment="1">
      <alignment vertical="center" wrapText="1" readingOrder="1"/>
    </xf>
    <xf numFmtId="0" fontId="24" fillId="0" borderId="9" xfId="0" applyFont="1" applyBorder="1" applyAlignment="1">
      <alignment vertical="center"/>
    </xf>
    <xf numFmtId="0" fontId="18" fillId="0" borderId="38" xfId="0" applyNumberFormat="1" applyFont="1" applyFill="1" applyBorder="1" applyAlignment="1">
      <alignment vertical="center" wrapText="1" readingOrder="1"/>
    </xf>
    <xf numFmtId="0" fontId="9" fillId="0" borderId="36" xfId="0" applyNumberFormat="1" applyFont="1" applyFill="1" applyBorder="1" applyAlignment="1">
      <alignment vertical="center" wrapText="1" readingOrder="1"/>
    </xf>
    <xf numFmtId="0" fontId="19" fillId="0" borderId="9" xfId="0" applyNumberFormat="1" applyFont="1" applyFill="1" applyBorder="1" applyAlignment="1">
      <alignment vertical="center" wrapText="1" readingOrder="1"/>
    </xf>
    <xf numFmtId="164" fontId="9" fillId="0" borderId="33" xfId="0" applyNumberFormat="1" applyFont="1" applyFill="1" applyBorder="1" applyAlignment="1">
      <alignment vertical="center" wrapText="1" readingOrder="1"/>
    </xf>
    <xf numFmtId="0" fontId="19" fillId="0" borderId="42" xfId="0" applyNumberFormat="1" applyFont="1" applyFill="1" applyBorder="1" applyAlignment="1">
      <alignment vertical="center" wrapText="1" readingOrder="1"/>
    </xf>
    <xf numFmtId="0" fontId="19" fillId="0" borderId="37" xfId="0" applyNumberFormat="1" applyFont="1" applyFill="1" applyBorder="1" applyAlignment="1">
      <alignment vertical="center" wrapText="1" readingOrder="1"/>
    </xf>
    <xf numFmtId="0" fontId="19" fillId="0" borderId="36" xfId="0" applyNumberFormat="1" applyFont="1" applyFill="1" applyBorder="1" applyAlignment="1">
      <alignment vertical="center" wrapText="1" readingOrder="1"/>
    </xf>
    <xf numFmtId="0" fontId="19" fillId="0" borderId="38" xfId="0" applyNumberFormat="1" applyFont="1" applyFill="1" applyBorder="1" applyAlignment="1">
      <alignment vertical="center" wrapText="1" readingOrder="1"/>
    </xf>
    <xf numFmtId="0" fontId="18" fillId="0" borderId="9" xfId="0" applyNumberFormat="1" applyFont="1" applyFill="1" applyBorder="1" applyAlignment="1">
      <alignment vertical="center" wrapText="1" readingOrder="1"/>
    </xf>
    <xf numFmtId="3" fontId="12" fillId="4" borderId="9" xfId="0" applyNumberFormat="1" applyFont="1" applyFill="1" applyBorder="1" applyAlignment="1">
      <alignment vertical="center" wrapText="1" readingOrder="1"/>
    </xf>
    <xf numFmtId="3" fontId="23" fillId="4" borderId="9" xfId="0" applyNumberFormat="1" applyFont="1" applyFill="1" applyBorder="1" applyAlignment="1">
      <alignment vertical="center" wrapText="1"/>
    </xf>
    <xf numFmtId="3" fontId="12" fillId="0" borderId="9" xfId="0" applyNumberFormat="1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3" fontId="7" fillId="0" borderId="30" xfId="0" applyNumberFormat="1" applyFont="1" applyFill="1" applyBorder="1" applyAlignment="1">
      <alignment vertical="center" wrapText="1"/>
    </xf>
    <xf numFmtId="3" fontId="7" fillId="0" borderId="29" xfId="0" applyNumberFormat="1" applyFont="1" applyFill="1" applyBorder="1" applyAlignment="1">
      <alignment vertical="center" wrapText="1"/>
    </xf>
    <xf numFmtId="3" fontId="12" fillId="0" borderId="8" xfId="0" applyNumberFormat="1" applyFont="1" applyFill="1" applyBorder="1" applyAlignment="1">
      <alignment vertical="center" wrapText="1"/>
    </xf>
    <xf numFmtId="3" fontId="12" fillId="0" borderId="35" xfId="0" applyNumberFormat="1" applyFont="1" applyFill="1" applyBorder="1" applyAlignment="1">
      <alignment vertical="center" wrapText="1"/>
    </xf>
    <xf numFmtId="3" fontId="7" fillId="0" borderId="8" xfId="0" applyNumberFormat="1" applyFont="1" applyFill="1" applyBorder="1" applyAlignment="1">
      <alignment vertical="center" wrapText="1"/>
    </xf>
    <xf numFmtId="3" fontId="7" fillId="0" borderId="35" xfId="0" applyNumberFormat="1" applyFont="1" applyFill="1" applyBorder="1" applyAlignment="1">
      <alignment vertical="center" wrapText="1"/>
    </xf>
    <xf numFmtId="3" fontId="12" fillId="0" borderId="9" xfId="0" applyNumberFormat="1" applyFont="1" applyFill="1" applyBorder="1" applyAlignment="1">
      <alignment vertical="center" wrapText="1" readingOrder="1"/>
    </xf>
    <xf numFmtId="3" fontId="23" fillId="0" borderId="9" xfId="0" applyNumberFormat="1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25" fillId="2" borderId="9" xfId="0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 readingOrder="1"/>
    </xf>
    <xf numFmtId="164" fontId="15" fillId="0" borderId="9" xfId="0" applyNumberFormat="1" applyFont="1" applyFill="1" applyBorder="1" applyAlignment="1">
      <alignment horizontal="center" vertical="center" wrapText="1" readingOrder="1"/>
    </xf>
    <xf numFmtId="3" fontId="15" fillId="0" borderId="9" xfId="0" applyNumberFormat="1" applyFont="1" applyFill="1" applyBorder="1" applyAlignment="1">
      <alignment horizontal="center" vertical="center" wrapText="1" readingOrder="1"/>
    </xf>
    <xf numFmtId="0" fontId="2" fillId="2" borderId="56" xfId="0" applyFont="1" applyFill="1" applyBorder="1" applyAlignment="1">
      <alignment vertical="center" wrapText="1"/>
    </xf>
    <xf numFmtId="3" fontId="7" fillId="4" borderId="19" xfId="0" applyNumberFormat="1" applyFont="1" applyFill="1" applyBorder="1" applyAlignment="1">
      <alignment vertical="center" wrapText="1"/>
    </xf>
    <xf numFmtId="3" fontId="12" fillId="4" borderId="0" xfId="0" applyNumberFormat="1" applyFont="1" applyFill="1" applyBorder="1" applyAlignment="1">
      <alignment vertical="center" wrapText="1"/>
    </xf>
    <xf numFmtId="3" fontId="7" fillId="4" borderId="0" xfId="0" applyNumberFormat="1" applyFont="1" applyFill="1" applyBorder="1" applyAlignment="1">
      <alignment vertical="center" wrapText="1"/>
    </xf>
    <xf numFmtId="3" fontId="7" fillId="4" borderId="9" xfId="0" applyNumberFormat="1" applyFont="1" applyFill="1" applyBorder="1" applyAlignment="1">
      <alignment vertical="center" wrapText="1"/>
    </xf>
    <xf numFmtId="164" fontId="9" fillId="6" borderId="34" xfId="0" applyNumberFormat="1" applyFont="1" applyFill="1" applyBorder="1" applyAlignment="1">
      <alignment vertical="center" wrapText="1" readingOrder="1"/>
    </xf>
    <xf numFmtId="164" fontId="9" fillId="6" borderId="9" xfId="0" applyNumberFormat="1" applyFont="1" applyFill="1" applyBorder="1" applyAlignment="1">
      <alignment vertical="center" wrapText="1" readingOrder="1"/>
    </xf>
    <xf numFmtId="0" fontId="8" fillId="6" borderId="32" xfId="0" applyFont="1" applyFill="1" applyBorder="1" applyAlignment="1">
      <alignment vertical="center" wrapText="1"/>
    </xf>
    <xf numFmtId="165" fontId="11" fillId="6" borderId="33" xfId="0" applyNumberFormat="1" applyFont="1" applyFill="1" applyBorder="1" applyAlignment="1">
      <alignment vertical="center" wrapText="1" readingOrder="1"/>
    </xf>
    <xf numFmtId="164" fontId="11" fillId="6" borderId="31" xfId="0" applyNumberFormat="1" applyFont="1" applyFill="1" applyBorder="1" applyAlignment="1">
      <alignment vertical="center" wrapText="1" readingOrder="1"/>
    </xf>
    <xf numFmtId="164" fontId="9" fillId="6" borderId="33" xfId="0" applyNumberFormat="1" applyFont="1" applyFill="1" applyBorder="1" applyAlignment="1">
      <alignment vertical="center" wrapText="1" readingOrder="1"/>
    </xf>
    <xf numFmtId="3" fontId="34" fillId="8" borderId="0" xfId="0" applyNumberFormat="1" applyFont="1" applyFill="1" applyAlignment="1">
      <alignment vertical="center"/>
    </xf>
    <xf numFmtId="4" fontId="15" fillId="0" borderId="9" xfId="0" applyNumberFormat="1" applyFont="1" applyBorder="1" applyAlignment="1">
      <alignment horizontal="center" vertical="center"/>
    </xf>
    <xf numFmtId="167" fontId="15" fillId="0" borderId="9" xfId="0" applyNumberFormat="1" applyFont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4" fontId="15" fillId="7" borderId="9" xfId="0" applyNumberFormat="1" applyFont="1" applyFill="1" applyBorder="1" applyAlignment="1">
      <alignment horizontal="center" vertical="center"/>
    </xf>
    <xf numFmtId="0" fontId="19" fillId="8" borderId="9" xfId="0" applyNumberFormat="1" applyFont="1" applyFill="1" applyBorder="1" applyAlignment="1">
      <alignment vertical="center" wrapText="1" readingOrder="1"/>
    </xf>
    <xf numFmtId="164" fontId="9" fillId="8" borderId="33" xfId="0" applyNumberFormat="1" applyFont="1" applyFill="1" applyBorder="1" applyAlignment="1">
      <alignment vertical="center" wrapText="1" readingOrder="1"/>
    </xf>
    <xf numFmtId="164" fontId="9" fillId="8" borderId="9" xfId="0" applyNumberFormat="1" applyFont="1" applyFill="1" applyBorder="1" applyAlignment="1">
      <alignment vertical="center" wrapText="1" readingOrder="1"/>
    </xf>
    <xf numFmtId="0" fontId="8" fillId="8" borderId="32" xfId="0" applyFont="1" applyFill="1" applyBorder="1" applyAlignment="1">
      <alignment vertical="center" wrapText="1"/>
    </xf>
    <xf numFmtId="165" fontId="11" fillId="8" borderId="33" xfId="0" applyNumberFormat="1" applyFont="1" applyFill="1" applyBorder="1" applyAlignment="1">
      <alignment vertical="center" wrapText="1" readingOrder="1"/>
    </xf>
    <xf numFmtId="164" fontId="11" fillId="8" borderId="31" xfId="0" applyNumberFormat="1" applyFont="1" applyFill="1" applyBorder="1" applyAlignment="1">
      <alignment vertical="center" wrapText="1" readingOrder="1"/>
    </xf>
    <xf numFmtId="0" fontId="8" fillId="8" borderId="9" xfId="0" applyFont="1" applyFill="1" applyBorder="1" applyAlignment="1">
      <alignment vertical="center" wrapText="1"/>
    </xf>
    <xf numFmtId="4" fontId="15" fillId="8" borderId="9" xfId="0" applyNumberFormat="1" applyFont="1" applyFill="1" applyBorder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33" fillId="0" borderId="0" xfId="0" applyFont="1" applyAlignment="1">
      <alignment vertical="top" wrapText="1"/>
    </xf>
    <xf numFmtId="0" fontId="0" fillId="0" borderId="0" xfId="0" applyFill="1" applyAlignment="1">
      <alignment vertical="top" wrapText="1"/>
    </xf>
    <xf numFmtId="4" fontId="27" fillId="10" borderId="0" xfId="0" applyNumberFormat="1" applyFont="1" applyFill="1" applyAlignment="1">
      <alignment horizontal="center" vertical="center"/>
    </xf>
    <xf numFmtId="4" fontId="27" fillId="0" borderId="9" xfId="0" applyNumberFormat="1" applyFont="1" applyFill="1" applyBorder="1" applyAlignment="1">
      <alignment horizontal="center" vertical="center"/>
    </xf>
    <xf numFmtId="165" fontId="27" fillId="4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9" xfId="0" applyNumberFormat="1" applyFont="1" applyFill="1" applyBorder="1" applyAlignment="1">
      <alignment horizontal="center" vertical="center" wrapText="1" readingOrder="1"/>
    </xf>
    <xf numFmtId="164" fontId="16" fillId="0" borderId="9" xfId="0" applyNumberFormat="1" applyFont="1" applyFill="1" applyBorder="1" applyAlignment="1">
      <alignment horizontal="center" vertical="center" wrapText="1" readingOrder="1"/>
    </xf>
    <xf numFmtId="0" fontId="0" fillId="0" borderId="9" xfId="0" applyFont="1" applyBorder="1" applyAlignment="1">
      <alignment vertical="center"/>
    </xf>
    <xf numFmtId="165" fontId="16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165" fontId="37" fillId="4" borderId="9" xfId="0" applyNumberFormat="1" applyFont="1" applyFill="1" applyBorder="1" applyAlignment="1">
      <alignment horizontal="center" vertical="center" wrapText="1"/>
    </xf>
    <xf numFmtId="165" fontId="37" fillId="9" borderId="9" xfId="0" applyNumberFormat="1" applyFont="1" applyFill="1" applyBorder="1" applyAlignment="1">
      <alignment horizontal="center" vertical="center" wrapText="1"/>
    </xf>
    <xf numFmtId="3" fontId="15" fillId="9" borderId="9" xfId="0" applyNumberFormat="1" applyFont="1" applyFill="1" applyBorder="1" applyAlignment="1">
      <alignment horizontal="center" vertical="center" wrapText="1"/>
    </xf>
    <xf numFmtId="165" fontId="27" fillId="9" borderId="9" xfId="0" applyNumberFormat="1" applyFont="1" applyFill="1" applyBorder="1" applyAlignment="1">
      <alignment horizontal="center" vertical="center" wrapText="1"/>
    </xf>
    <xf numFmtId="4" fontId="27" fillId="10" borderId="9" xfId="0" applyNumberFormat="1" applyFont="1" applyFill="1" applyBorder="1" applyAlignment="1">
      <alignment horizontal="center" vertical="center"/>
    </xf>
    <xf numFmtId="165" fontId="6" fillId="9" borderId="9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vertical="center" wrapText="1"/>
    </xf>
    <xf numFmtId="0" fontId="0" fillId="0" borderId="9" xfId="0" applyFont="1" applyBorder="1" applyAlignment="1">
      <alignment vertical="center" readingOrder="1"/>
    </xf>
    <xf numFmtId="165" fontId="27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3" fontId="15" fillId="4" borderId="9" xfId="0" applyNumberFormat="1" applyFont="1" applyFill="1" applyBorder="1" applyAlignment="1">
      <alignment horizontal="center" vertical="center" wrapText="1" readingOrder="1"/>
    </xf>
    <xf numFmtId="165" fontId="6" fillId="7" borderId="9" xfId="0" applyNumberFormat="1" applyFont="1" applyFill="1" applyBorder="1" applyAlignment="1">
      <alignment horizontal="center" vertical="center" wrapText="1" readingOrder="1"/>
    </xf>
    <xf numFmtId="3" fontId="15" fillId="0" borderId="9" xfId="0" applyNumberFormat="1" applyFont="1" applyFill="1" applyBorder="1" applyAlignment="1">
      <alignment horizontal="center" vertical="center" wrapText="1"/>
    </xf>
    <xf numFmtId="165" fontId="27" fillId="6" borderId="9" xfId="0" applyNumberFormat="1" applyFont="1" applyFill="1" applyBorder="1" applyAlignment="1">
      <alignment horizontal="center" vertical="center" wrapText="1"/>
    </xf>
    <xf numFmtId="165" fontId="6" fillId="6" borderId="9" xfId="0" applyNumberFormat="1" applyFont="1" applyFill="1" applyBorder="1" applyAlignment="1">
      <alignment horizontal="center" vertical="center" wrapText="1"/>
    </xf>
    <xf numFmtId="3" fontId="8" fillId="8" borderId="9" xfId="0" applyNumberFormat="1" applyFont="1" applyFill="1" applyBorder="1" applyAlignment="1">
      <alignment vertical="center" wrapText="1"/>
    </xf>
    <xf numFmtId="3" fontId="4" fillId="8" borderId="9" xfId="0" applyNumberFormat="1" applyFont="1" applyFill="1" applyBorder="1" applyAlignment="1">
      <alignment vertical="center" wrapText="1"/>
    </xf>
    <xf numFmtId="4" fontId="27" fillId="8" borderId="9" xfId="0" applyNumberFormat="1" applyFont="1" applyFill="1" applyBorder="1" applyAlignment="1">
      <alignment horizontal="center" vertical="center"/>
    </xf>
    <xf numFmtId="0" fontId="0" fillId="8" borderId="9" xfId="0" applyFont="1" applyFill="1" applyBorder="1" applyAlignment="1">
      <alignment vertical="center"/>
    </xf>
    <xf numFmtId="4" fontId="27" fillId="4" borderId="9" xfId="0" applyNumberFormat="1" applyFont="1" applyFill="1" applyBorder="1" applyAlignment="1">
      <alignment horizontal="center" vertical="center"/>
    </xf>
    <xf numFmtId="43" fontId="0" fillId="0" borderId="0" xfId="1" applyFont="1"/>
    <xf numFmtId="43" fontId="0" fillId="0" borderId="0" xfId="0" applyNumberFormat="1"/>
    <xf numFmtId="3" fontId="0" fillId="10" borderId="9" xfId="0" applyNumberFormat="1" applyFont="1" applyFill="1" applyBorder="1" applyAlignment="1">
      <alignment vertical="center"/>
    </xf>
    <xf numFmtId="3" fontId="15" fillId="10" borderId="0" xfId="0" applyNumberFormat="1" applyFont="1" applyFill="1" applyAlignment="1">
      <alignment horizontal="center" vertical="center"/>
    </xf>
    <xf numFmtId="3" fontId="15" fillId="10" borderId="0" xfId="0" applyNumberFormat="1" applyFont="1" applyFill="1" applyAlignment="1">
      <alignment horizontal="center" vertical="center" readingOrder="1"/>
    </xf>
    <xf numFmtId="3" fontId="39" fillId="10" borderId="0" xfId="0" applyNumberFormat="1" applyFont="1" applyFill="1" applyAlignment="1">
      <alignment horizontal="center" vertical="center"/>
    </xf>
    <xf numFmtId="3" fontId="0" fillId="0" borderId="0" xfId="0" applyNumberFormat="1"/>
    <xf numFmtId="3" fontId="0" fillId="10" borderId="0" xfId="0" applyNumberFormat="1" applyFill="1"/>
    <xf numFmtId="0" fontId="25" fillId="2" borderId="9" xfId="0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/>
    </xf>
    <xf numFmtId="3" fontId="15" fillId="6" borderId="0" xfId="0" applyNumberFormat="1" applyFont="1" applyFill="1" applyAlignment="1">
      <alignment horizontal="center" vertical="center"/>
    </xf>
    <xf numFmtId="167" fontId="15" fillId="6" borderId="0" xfId="0" applyNumberFormat="1" applyFont="1" applyFill="1" applyAlignment="1">
      <alignment horizontal="center" vertical="center"/>
    </xf>
    <xf numFmtId="0" fontId="40" fillId="0" borderId="0" xfId="0" applyFont="1"/>
    <xf numFmtId="4" fontId="25" fillId="2" borderId="9" xfId="0" applyNumberFormat="1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54" xfId="0" applyFont="1" applyFill="1" applyBorder="1" applyAlignment="1">
      <alignment horizontal="center" vertical="center" wrapText="1"/>
    </xf>
    <xf numFmtId="0" fontId="25" fillId="2" borderId="5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7" xfId="0" applyFont="1" applyFill="1" applyBorder="1" applyAlignment="1">
      <alignment vertical="center" wrapText="1"/>
    </xf>
    <xf numFmtId="0" fontId="2" fillId="2" borderId="49" xfId="0" applyFont="1" applyFill="1" applyBorder="1" applyAlignment="1">
      <alignment vertical="center" wrapText="1"/>
    </xf>
    <xf numFmtId="0" fontId="2" fillId="2" borderId="48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52" xfId="0" applyFont="1" applyFill="1" applyBorder="1" applyAlignment="1">
      <alignment vertical="center" wrapText="1"/>
    </xf>
    <xf numFmtId="0" fontId="2" fillId="2" borderId="53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vertical="center" wrapText="1"/>
    </xf>
    <xf numFmtId="0" fontId="2" fillId="2" borderId="4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167" fontId="27" fillId="0" borderId="9" xfId="0" applyNumberFormat="1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3" fontId="15" fillId="12" borderId="0" xfId="0" applyNumberFormat="1" applyFont="1" applyFill="1" applyAlignment="1">
      <alignment horizontal="center" vertical="center"/>
    </xf>
    <xf numFmtId="0" fontId="15" fillId="12" borderId="0" xfId="0" applyFont="1" applyFill="1" applyAlignment="1">
      <alignment horizontal="center" vertical="center"/>
    </xf>
    <xf numFmtId="3" fontId="15" fillId="11" borderId="0" xfId="0" applyNumberFormat="1" applyFont="1" applyFill="1" applyAlignment="1">
      <alignment horizontal="center" vertical="center"/>
    </xf>
    <xf numFmtId="0" fontId="15" fillId="11" borderId="0" xfId="0" applyFont="1" applyFill="1" applyAlignment="1">
      <alignment horizontal="center" vertical="center"/>
    </xf>
    <xf numFmtId="164" fontId="38" fillId="4" borderId="9" xfId="0" applyNumberFormat="1" applyFont="1" applyFill="1" applyBorder="1" applyAlignment="1">
      <alignment vertical="center" wrapText="1" readingOrder="1"/>
    </xf>
    <xf numFmtId="164" fontId="16" fillId="4" borderId="9" xfId="0" applyNumberFormat="1" applyFont="1" applyFill="1" applyBorder="1" applyAlignment="1">
      <alignment vertical="center" wrapText="1" readingOrder="1"/>
    </xf>
    <xf numFmtId="0" fontId="31" fillId="0" borderId="58" xfId="0" applyNumberFormat="1" applyFont="1" applyFill="1" applyBorder="1" applyAlignment="1">
      <alignment horizontal="center" vertical="center" wrapText="1" readingOrder="1"/>
    </xf>
    <xf numFmtId="164" fontId="11" fillId="0" borderId="58" xfId="0" applyNumberFormat="1" applyFont="1" applyFill="1" applyBorder="1" applyAlignment="1">
      <alignment horizontal="center" vertical="center" wrapText="1" readingOrder="1"/>
    </xf>
    <xf numFmtId="0" fontId="15" fillId="4" borderId="58" xfId="0" applyFont="1" applyFill="1" applyBorder="1" applyAlignment="1">
      <alignment horizontal="center" vertical="center" wrapText="1"/>
    </xf>
    <xf numFmtId="165" fontId="11" fillId="0" borderId="58" xfId="0" applyNumberFormat="1" applyFont="1" applyFill="1" applyBorder="1" applyAlignment="1">
      <alignment horizontal="center" vertical="center" wrapText="1" readingOrder="1"/>
    </xf>
    <xf numFmtId="0" fontId="27" fillId="0" borderId="57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3" fontId="15" fillId="0" borderId="57" xfId="0" applyNumberFormat="1" applyFont="1" applyBorder="1" applyAlignment="1">
      <alignment horizontal="center" vertical="center"/>
    </xf>
    <xf numFmtId="0" fontId="11" fillId="0" borderId="38" xfId="0" applyNumberFormat="1" applyFont="1" applyFill="1" applyBorder="1" applyAlignment="1">
      <alignment horizontal="center" vertical="center" wrapText="1" readingOrder="1"/>
    </xf>
    <xf numFmtId="164" fontId="15" fillId="4" borderId="0" xfId="0" applyNumberFormat="1" applyFont="1" applyFill="1" applyAlignment="1">
      <alignment horizontal="center" vertical="center"/>
    </xf>
    <xf numFmtId="0" fontId="19" fillId="4" borderId="36" xfId="0" applyNumberFormat="1" applyFont="1" applyFill="1" applyBorder="1" applyAlignment="1">
      <alignment vertical="center" wrapText="1" readingOrder="1"/>
    </xf>
    <xf numFmtId="0" fontId="19" fillId="4" borderId="38" xfId="0" applyNumberFormat="1" applyFont="1" applyFill="1" applyBorder="1" applyAlignment="1">
      <alignment vertical="center" wrapText="1" readingOrder="1"/>
    </xf>
    <xf numFmtId="0" fontId="19" fillId="4" borderId="9" xfId="0" applyNumberFormat="1" applyFont="1" applyFill="1" applyBorder="1" applyAlignment="1">
      <alignment vertical="center" wrapText="1" readingOrder="1"/>
    </xf>
    <xf numFmtId="0" fontId="19" fillId="4" borderId="37" xfId="0" applyNumberFormat="1" applyFont="1" applyFill="1" applyBorder="1" applyAlignment="1">
      <alignment vertical="center" wrapText="1" readingOrder="1"/>
    </xf>
    <xf numFmtId="165" fontId="27" fillId="13" borderId="9" xfId="0" applyNumberFormat="1" applyFont="1" applyFill="1" applyBorder="1" applyAlignment="1">
      <alignment horizontal="center" vertical="center" wrapText="1"/>
    </xf>
  </cellXfs>
  <cellStyles count="6">
    <cellStyle name="Comma" xfId="1" builtinId="3"/>
    <cellStyle name="Comma 2" xfId="5"/>
    <cellStyle name="Normal" xfId="0" builtinId="0"/>
    <cellStyle name="Normal 2" xfId="3"/>
    <cellStyle name="Normal 3" xfId="4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01"/>
  <sheetViews>
    <sheetView tabSelected="1" topLeftCell="J3" zoomScale="90" zoomScaleNormal="90" workbookViewId="0">
      <selection activeCell="AN25" sqref="AN25"/>
    </sheetView>
  </sheetViews>
  <sheetFormatPr defaultRowHeight="15" x14ac:dyDescent="0.25"/>
  <cols>
    <col min="1" max="1" width="11.28515625" style="29" customWidth="1"/>
    <col min="2" max="2" width="25.85546875" style="29" customWidth="1"/>
    <col min="3" max="3" width="14.7109375" style="29" hidden="1" customWidth="1"/>
    <col min="4" max="4" width="15.28515625" style="29" hidden="1" customWidth="1"/>
    <col min="5" max="5" width="23.7109375" style="29" hidden="1" customWidth="1"/>
    <col min="6" max="6" width="13.85546875" style="29" hidden="1" customWidth="1"/>
    <col min="7" max="7" width="14.42578125" style="29" hidden="1" customWidth="1"/>
    <col min="8" max="8" width="13.85546875" style="29" customWidth="1"/>
    <col min="9" max="9" width="17.28515625" style="29" customWidth="1"/>
    <col min="10" max="10" width="13.5703125" style="29" customWidth="1"/>
    <col min="11" max="11" width="10.28515625" style="29" customWidth="1"/>
    <col min="12" max="12" width="14" style="29" customWidth="1"/>
    <col min="13" max="13" width="10.28515625" style="29" customWidth="1"/>
    <col min="14" max="14" width="11.140625" style="29" customWidth="1"/>
    <col min="15" max="15" width="10.28515625" style="29" customWidth="1"/>
    <col min="16" max="16" width="11.28515625" style="29" customWidth="1"/>
    <col min="17" max="17" width="10.28515625" style="29" customWidth="1"/>
    <col min="18" max="18" width="11.85546875" style="29" customWidth="1"/>
    <col min="19" max="19" width="10.28515625" style="29" customWidth="1"/>
    <col min="20" max="20" width="14" style="29" customWidth="1"/>
    <col min="21" max="21" width="10.28515625" style="29" customWidth="1"/>
    <col min="22" max="33" width="10.28515625" style="29" hidden="1" customWidth="1"/>
    <col min="34" max="35" width="13.140625" style="29" customWidth="1"/>
    <col min="36" max="36" width="16.5703125" style="29" customWidth="1"/>
    <col min="37" max="37" width="19.85546875" style="29" customWidth="1"/>
    <col min="38" max="38" width="15.42578125" style="29" customWidth="1"/>
    <col min="39" max="39" width="12.5703125" style="29" customWidth="1"/>
    <col min="40" max="40" width="16.28515625" style="29" customWidth="1"/>
    <col min="41" max="16384" width="9.140625" style="29"/>
  </cols>
  <sheetData>
    <row r="1" spans="1:39" ht="15.75" customHeight="1" x14ac:dyDescent="0.25">
      <c r="A1" s="223" t="s">
        <v>0</v>
      </c>
      <c r="B1" s="222" t="s">
        <v>1</v>
      </c>
      <c r="C1" s="222" t="s">
        <v>2</v>
      </c>
      <c r="D1" s="222" t="s">
        <v>3</v>
      </c>
      <c r="E1" s="222" t="s">
        <v>65</v>
      </c>
      <c r="F1" s="222" t="s">
        <v>4</v>
      </c>
      <c r="G1" s="222"/>
      <c r="H1" s="28"/>
      <c r="I1" s="216"/>
      <c r="J1" s="222" t="s">
        <v>84</v>
      </c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8"/>
      <c r="AI1" s="148"/>
      <c r="AJ1" s="222" t="s">
        <v>86</v>
      </c>
      <c r="AK1" s="222" t="s">
        <v>85</v>
      </c>
      <c r="AL1" s="222" t="s">
        <v>72</v>
      </c>
    </row>
    <row r="2" spans="1:39" ht="15" customHeight="1" x14ac:dyDescent="0.25">
      <c r="A2" s="224"/>
      <c r="B2" s="222"/>
      <c r="C2" s="222"/>
      <c r="D2" s="222"/>
      <c r="E2" s="222"/>
      <c r="F2" s="222"/>
      <c r="G2" s="222"/>
      <c r="H2" s="28"/>
      <c r="I2" s="216"/>
      <c r="J2" s="222" t="s">
        <v>5</v>
      </c>
      <c r="K2" s="222"/>
      <c r="L2" s="222" t="s">
        <v>6</v>
      </c>
      <c r="M2" s="222"/>
      <c r="N2" s="222" t="s">
        <v>7</v>
      </c>
      <c r="O2" s="222"/>
      <c r="P2" s="222" t="s">
        <v>8</v>
      </c>
      <c r="Q2" s="222"/>
      <c r="R2" s="222" t="s">
        <v>9</v>
      </c>
      <c r="S2" s="222"/>
      <c r="T2" s="222" t="s">
        <v>10</v>
      </c>
      <c r="U2" s="222"/>
      <c r="V2" s="222" t="s">
        <v>11</v>
      </c>
      <c r="W2" s="222"/>
      <c r="X2" s="222" t="s">
        <v>12</v>
      </c>
      <c r="Y2" s="222"/>
      <c r="Z2" s="222" t="s">
        <v>13</v>
      </c>
      <c r="AA2" s="222"/>
      <c r="AB2" s="222" t="s">
        <v>14</v>
      </c>
      <c r="AC2" s="222"/>
      <c r="AD2" s="222" t="s">
        <v>15</v>
      </c>
      <c r="AE2" s="222"/>
      <c r="AF2" s="222" t="s">
        <v>16</v>
      </c>
      <c r="AG2" s="222"/>
      <c r="AH2" s="28"/>
      <c r="AI2" s="148"/>
      <c r="AJ2" s="222"/>
      <c r="AK2" s="222"/>
      <c r="AL2" s="222"/>
    </row>
    <row r="3" spans="1:39" ht="62.25" customHeight="1" thickBot="1" x14ac:dyDescent="0.3">
      <c r="A3" s="225"/>
      <c r="B3" s="222"/>
      <c r="C3" s="222"/>
      <c r="D3" s="222"/>
      <c r="E3" s="222"/>
      <c r="F3" s="28" t="s">
        <v>17</v>
      </c>
      <c r="G3" s="28" t="s">
        <v>18</v>
      </c>
      <c r="H3" s="28" t="s">
        <v>87</v>
      </c>
      <c r="I3" s="221" t="s">
        <v>103</v>
      </c>
      <c r="J3" s="28" t="s">
        <v>17</v>
      </c>
      <c r="K3" s="28" t="s">
        <v>18</v>
      </c>
      <c r="L3" s="28" t="s">
        <v>17</v>
      </c>
      <c r="M3" s="28" t="s">
        <v>18</v>
      </c>
      <c r="N3" s="28" t="s">
        <v>17</v>
      </c>
      <c r="O3" s="28" t="s">
        <v>18</v>
      </c>
      <c r="P3" s="28" t="s">
        <v>17</v>
      </c>
      <c r="Q3" s="28" t="s">
        <v>18</v>
      </c>
      <c r="R3" s="28" t="s">
        <v>17</v>
      </c>
      <c r="S3" s="28" t="s">
        <v>18</v>
      </c>
      <c r="T3" s="28" t="s">
        <v>17</v>
      </c>
      <c r="U3" s="28" t="s">
        <v>18</v>
      </c>
      <c r="V3" s="28" t="s">
        <v>17</v>
      </c>
      <c r="W3" s="28" t="s">
        <v>18</v>
      </c>
      <c r="X3" s="28" t="s">
        <v>17</v>
      </c>
      <c r="Y3" s="28" t="s">
        <v>18</v>
      </c>
      <c r="Z3" s="28" t="s">
        <v>17</v>
      </c>
      <c r="AA3" s="28" t="s">
        <v>18</v>
      </c>
      <c r="AB3" s="28" t="s">
        <v>17</v>
      </c>
      <c r="AC3" s="28" t="s">
        <v>18</v>
      </c>
      <c r="AD3" s="28" t="s">
        <v>17</v>
      </c>
      <c r="AE3" s="28" t="s">
        <v>18</v>
      </c>
      <c r="AF3" s="28" t="s">
        <v>17</v>
      </c>
      <c r="AG3" s="28" t="s">
        <v>18</v>
      </c>
      <c r="AH3" s="28" t="s">
        <v>89</v>
      </c>
      <c r="AI3" s="148"/>
      <c r="AJ3" s="222"/>
      <c r="AK3" s="222"/>
      <c r="AL3" s="222"/>
      <c r="AM3" s="29" t="s">
        <v>108</v>
      </c>
    </row>
    <row r="4" spans="1:39" ht="16.5" hidden="1" customHeight="1" thickTop="1" x14ac:dyDescent="0.25">
      <c r="A4" s="30" t="s">
        <v>19</v>
      </c>
      <c r="B4" s="31" t="s">
        <v>20</v>
      </c>
      <c r="C4" s="32">
        <v>1326065000</v>
      </c>
      <c r="D4" s="32">
        <v>1326065000</v>
      </c>
      <c r="E4" s="31"/>
      <c r="F4" s="20"/>
      <c r="G4" s="21"/>
      <c r="H4" s="21"/>
      <c r="I4" s="21"/>
      <c r="J4" s="20"/>
      <c r="K4" s="21"/>
      <c r="L4" s="20"/>
      <c r="M4" s="21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22"/>
      <c r="AK4" s="8"/>
      <c r="AL4" s="21"/>
    </row>
    <row r="5" spans="1:39" ht="16.5" hidden="1" thickTop="1" x14ac:dyDescent="0.25">
      <c r="A5" s="34"/>
      <c r="B5" s="35" t="s">
        <v>21</v>
      </c>
      <c r="C5" s="10"/>
      <c r="D5" s="36"/>
      <c r="E5" s="35"/>
      <c r="F5" s="9"/>
      <c r="G5" s="10"/>
      <c r="H5" s="10"/>
      <c r="I5" s="10"/>
      <c r="J5" s="9"/>
      <c r="K5" s="10"/>
      <c r="L5" s="9"/>
      <c r="M5" s="10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8"/>
      <c r="AK5" s="38"/>
      <c r="AL5" s="38"/>
    </row>
    <row r="6" spans="1:39" ht="16.5" hidden="1" thickTop="1" x14ac:dyDescent="0.25">
      <c r="A6" s="34"/>
      <c r="B6" s="35" t="s">
        <v>22</v>
      </c>
      <c r="C6" s="10"/>
      <c r="D6" s="10"/>
      <c r="E6" s="35"/>
      <c r="F6" s="9"/>
      <c r="G6" s="10"/>
      <c r="H6" s="10"/>
      <c r="I6" s="10"/>
      <c r="J6" s="9"/>
      <c r="K6" s="10"/>
      <c r="L6" s="9"/>
      <c r="M6" s="10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8"/>
      <c r="AK6" s="38"/>
      <c r="AL6" s="38"/>
    </row>
    <row r="7" spans="1:39" ht="16.5" hidden="1" thickTop="1" x14ac:dyDescent="0.25">
      <c r="A7" s="39"/>
      <c r="B7" s="35" t="s">
        <v>23</v>
      </c>
      <c r="C7" s="10"/>
      <c r="D7" s="10"/>
      <c r="E7" s="35"/>
      <c r="F7" s="9"/>
      <c r="G7" s="10"/>
      <c r="H7" s="10"/>
      <c r="I7" s="10"/>
      <c r="J7" s="9"/>
      <c r="K7" s="10"/>
      <c r="L7" s="9"/>
      <c r="M7" s="10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8"/>
      <c r="AK7" s="38"/>
      <c r="AL7" s="38"/>
    </row>
    <row r="8" spans="1:39" ht="16.5" hidden="1" thickTop="1" x14ac:dyDescent="0.25">
      <c r="A8" s="39"/>
      <c r="B8" s="35" t="s">
        <v>24</v>
      </c>
      <c r="C8" s="10"/>
      <c r="D8" s="10"/>
      <c r="E8" s="35"/>
      <c r="F8" s="23"/>
      <c r="G8" s="10"/>
      <c r="H8" s="10"/>
      <c r="I8" s="10"/>
      <c r="J8" s="23"/>
      <c r="K8" s="10"/>
      <c r="L8" s="9"/>
      <c r="M8" s="10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8"/>
      <c r="AK8" s="38"/>
      <c r="AL8" s="38"/>
    </row>
    <row r="9" spans="1:39" ht="30.75" hidden="1" thickTop="1" x14ac:dyDescent="0.25">
      <c r="A9" s="30" t="s">
        <v>25</v>
      </c>
      <c r="B9" s="40" t="s">
        <v>26</v>
      </c>
      <c r="C9" s="32">
        <v>624761000</v>
      </c>
      <c r="D9" s="32">
        <v>624761000</v>
      </c>
      <c r="E9" s="35"/>
      <c r="F9" s="20"/>
      <c r="G9" s="21"/>
      <c r="H9" s="21"/>
      <c r="I9" s="21"/>
      <c r="J9" s="20"/>
      <c r="K9" s="21"/>
      <c r="L9" s="20"/>
      <c r="M9" s="21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8"/>
      <c r="AK9" s="38"/>
      <c r="AL9" s="38"/>
    </row>
    <row r="10" spans="1:39" ht="16.5" hidden="1" thickTop="1" x14ac:dyDescent="0.25">
      <c r="A10" s="41"/>
      <c r="B10" s="24" t="s">
        <v>27</v>
      </c>
      <c r="C10" s="31"/>
      <c r="D10" s="31"/>
      <c r="E10" s="31"/>
      <c r="F10" s="9"/>
      <c r="G10" s="10"/>
      <c r="H10" s="10"/>
      <c r="I10" s="10"/>
      <c r="J10" s="9"/>
      <c r="K10" s="10"/>
      <c r="L10" s="9"/>
      <c r="M10" s="10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8"/>
      <c r="AK10" s="38"/>
      <c r="AL10" s="38"/>
    </row>
    <row r="11" spans="1:39" ht="16.5" hidden="1" thickTop="1" x14ac:dyDescent="0.25">
      <c r="A11" s="34"/>
      <c r="B11" s="25" t="s">
        <v>28</v>
      </c>
      <c r="C11" s="35"/>
      <c r="D11" s="35" t="s">
        <v>29</v>
      </c>
      <c r="E11" s="35"/>
      <c r="F11" s="9"/>
      <c r="G11" s="10"/>
      <c r="H11" s="10"/>
      <c r="I11" s="10"/>
      <c r="J11" s="9"/>
      <c r="K11" s="10"/>
      <c r="L11" s="9"/>
      <c r="M11" s="10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8"/>
      <c r="AK11" s="38"/>
      <c r="AL11" s="38"/>
    </row>
    <row r="12" spans="1:39" ht="16.5" hidden="1" thickTop="1" x14ac:dyDescent="0.25">
      <c r="A12" s="34"/>
      <c r="B12" s="26" t="s">
        <v>30</v>
      </c>
      <c r="C12" s="35"/>
      <c r="D12" s="35"/>
      <c r="E12" s="35"/>
      <c r="F12" s="9"/>
      <c r="G12" s="10"/>
      <c r="H12" s="10"/>
      <c r="I12" s="10"/>
      <c r="J12" s="9"/>
      <c r="K12" s="10"/>
      <c r="L12" s="9"/>
      <c r="M12" s="10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8"/>
      <c r="AK12" s="38"/>
      <c r="AL12" s="38"/>
    </row>
    <row r="13" spans="1:39" ht="16.5" hidden="1" thickTop="1" x14ac:dyDescent="0.25">
      <c r="A13" s="34"/>
      <c r="B13" s="26" t="s">
        <v>31</v>
      </c>
      <c r="C13" s="35"/>
      <c r="D13" s="35"/>
      <c r="E13" s="35"/>
      <c r="F13" s="9"/>
      <c r="G13" s="10"/>
      <c r="H13" s="10"/>
      <c r="I13" s="10"/>
      <c r="J13" s="9"/>
      <c r="K13" s="10"/>
      <c r="L13" s="9"/>
      <c r="M13" s="10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8"/>
      <c r="AK13" s="38"/>
      <c r="AL13" s="38"/>
    </row>
    <row r="14" spans="1:39" ht="16.5" hidden="1" thickTop="1" x14ac:dyDescent="0.25">
      <c r="A14" s="34"/>
      <c r="B14" s="27" t="s">
        <v>32</v>
      </c>
      <c r="C14" s="35"/>
      <c r="D14" s="35"/>
      <c r="E14" s="35"/>
      <c r="F14" s="9"/>
      <c r="G14" s="10"/>
      <c r="H14" s="10"/>
      <c r="I14" s="10"/>
      <c r="J14" s="9"/>
      <c r="K14" s="10"/>
      <c r="L14" s="9"/>
      <c r="M14" s="10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8"/>
      <c r="AK14" s="38"/>
      <c r="AL14" s="38"/>
    </row>
    <row r="15" spans="1:39" ht="16.5" hidden="1" thickTop="1" x14ac:dyDescent="0.25">
      <c r="A15" s="34"/>
      <c r="B15" s="26" t="s">
        <v>33</v>
      </c>
      <c r="C15" s="35"/>
      <c r="D15" s="35"/>
      <c r="E15" s="35"/>
      <c r="F15" s="9"/>
      <c r="G15" s="10"/>
      <c r="H15" s="10"/>
      <c r="I15" s="10"/>
      <c r="J15" s="9"/>
      <c r="K15" s="10"/>
      <c r="L15" s="9"/>
      <c r="M15" s="10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8"/>
      <c r="AK15" s="38"/>
      <c r="AL15" s="38"/>
    </row>
    <row r="16" spans="1:39" ht="16.5" hidden="1" thickTop="1" x14ac:dyDescent="0.25">
      <c r="A16" s="34"/>
      <c r="B16" s="26" t="s">
        <v>34</v>
      </c>
      <c r="C16" s="35"/>
      <c r="D16" s="35"/>
      <c r="E16" s="35"/>
      <c r="F16" s="9"/>
      <c r="G16" s="10"/>
      <c r="H16" s="10"/>
      <c r="I16" s="10"/>
      <c r="J16" s="9"/>
      <c r="K16" s="10"/>
      <c r="L16" s="9"/>
      <c r="M16" s="10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8"/>
      <c r="AK16" s="38"/>
      <c r="AL16" s="38"/>
    </row>
    <row r="17" spans="1:39" ht="16.5" hidden="1" thickTop="1" x14ac:dyDescent="0.25">
      <c r="A17" s="34"/>
      <c r="B17" s="26" t="s">
        <v>35</v>
      </c>
      <c r="C17" s="35"/>
      <c r="D17" s="35"/>
      <c r="E17" s="35"/>
      <c r="F17" s="9"/>
      <c r="G17" s="10"/>
      <c r="H17" s="10"/>
      <c r="I17" s="10"/>
      <c r="J17" s="9"/>
      <c r="K17" s="10"/>
      <c r="L17" s="9"/>
      <c r="M17" s="10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8"/>
      <c r="AK17" s="38"/>
      <c r="AL17" s="38"/>
    </row>
    <row r="18" spans="1:39" ht="57.75" hidden="1" thickTop="1" x14ac:dyDescent="0.25">
      <c r="A18" s="34"/>
      <c r="B18" s="26" t="s">
        <v>36</v>
      </c>
      <c r="C18" s="35"/>
      <c r="D18" s="35"/>
      <c r="E18" s="35"/>
      <c r="F18" s="9"/>
      <c r="G18" s="10"/>
      <c r="H18" s="10"/>
      <c r="I18" s="10"/>
      <c r="J18" s="9"/>
      <c r="K18" s="10"/>
      <c r="L18" s="9"/>
      <c r="M18" s="10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8"/>
      <c r="AK18" s="38"/>
      <c r="AL18" s="38"/>
    </row>
    <row r="19" spans="1:39" ht="29.25" hidden="1" thickTop="1" x14ac:dyDescent="0.25">
      <c r="A19" s="34"/>
      <c r="B19" s="26" t="s">
        <v>37</v>
      </c>
      <c r="C19" s="35"/>
      <c r="D19" s="35"/>
      <c r="E19" s="35"/>
      <c r="F19" s="9"/>
      <c r="G19" s="10"/>
      <c r="H19" s="10"/>
      <c r="I19" s="10"/>
      <c r="J19" s="9"/>
      <c r="K19" s="10"/>
      <c r="L19" s="9"/>
      <c r="M19" s="10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8"/>
      <c r="AK19" s="38"/>
      <c r="AL19" s="38"/>
    </row>
    <row r="20" spans="1:39" ht="16.5" hidden="1" thickTop="1" x14ac:dyDescent="0.25">
      <c r="A20" s="39"/>
      <c r="B20" s="35" t="s">
        <v>24</v>
      </c>
      <c r="C20" s="35"/>
      <c r="D20" s="35"/>
      <c r="E20" s="35"/>
      <c r="F20" s="23"/>
      <c r="G20" s="9"/>
      <c r="H20" s="9"/>
      <c r="I20" s="9"/>
      <c r="J20" s="23"/>
      <c r="K20" s="9"/>
      <c r="L20" s="9"/>
      <c r="M20" s="10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8"/>
      <c r="AK20" s="38"/>
      <c r="AL20" s="38"/>
    </row>
    <row r="21" spans="1:39" ht="45.75" thickTop="1" x14ac:dyDescent="0.25">
      <c r="A21" s="30" t="s">
        <v>64</v>
      </c>
      <c r="B21" s="31" t="s">
        <v>63</v>
      </c>
      <c r="C21" s="35"/>
      <c r="D21" s="35"/>
      <c r="E21" s="35"/>
      <c r="F21" s="23"/>
      <c r="G21" s="9"/>
      <c r="H21" s="20">
        <f>SUM(H22:H82)</f>
        <v>20000000</v>
      </c>
      <c r="I21" s="20">
        <f>I22+I25+I29+I37+I41+I47+I51+I55+I59+I68+I69+I70+I71+I72+I73+I74+I78+I82+I86</f>
        <v>20000000</v>
      </c>
      <c r="J21" s="20">
        <f>SUM(J22:J82)</f>
        <v>1141693.06</v>
      </c>
      <c r="K21" s="20"/>
      <c r="L21" s="20">
        <f>SUM(L22:L82)</f>
        <v>1214005.95</v>
      </c>
      <c r="M21" s="20"/>
      <c r="N21" s="35">
        <f>N22+N25+N29+N37+N41+N47+N55+N59+N63+N74+N78+N82</f>
        <v>2092489.69</v>
      </c>
      <c r="O21" s="35"/>
      <c r="P21" s="35">
        <f>P22+P29+P37+P41+P47+P55+P59+P63+P74+P78+P82</f>
        <v>1466379.69</v>
      </c>
      <c r="Q21" s="35"/>
      <c r="R21" s="35">
        <f>R22+R29+R37+R41+R47+R55+R59+R63+R74+R78+R82</f>
        <v>1508602.9</v>
      </c>
      <c r="S21" s="35"/>
      <c r="T21" s="35">
        <f>T22+T29+T37+T41+T47+T55+T59+T63+T74+T78+T82</f>
        <v>1622072</v>
      </c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20">
        <f t="shared" ref="AH21:AH67" si="0">J21+L21+N21+P21+R21+T21</f>
        <v>9045243.2899999991</v>
      </c>
      <c r="AI21" s="20"/>
      <c r="AJ21" s="38"/>
      <c r="AK21" s="181"/>
      <c r="AL21" s="38"/>
    </row>
    <row r="22" spans="1:39" ht="90" x14ac:dyDescent="0.25">
      <c r="A22" s="30">
        <v>35020313</v>
      </c>
      <c r="B22" s="42" t="s">
        <v>73</v>
      </c>
      <c r="C22" s="35"/>
      <c r="D22" s="35"/>
      <c r="E22" s="35"/>
      <c r="F22" s="23"/>
      <c r="G22" s="9"/>
      <c r="H22" s="182">
        <v>1522686</v>
      </c>
      <c r="I22" s="182">
        <v>1522686</v>
      </c>
      <c r="J22" s="183"/>
      <c r="K22" s="184"/>
      <c r="L22" s="182"/>
      <c r="M22" s="185"/>
      <c r="N22" s="20">
        <f>SUM(N23)</f>
        <v>195000</v>
      </c>
      <c r="O22" s="38">
        <f>O23</f>
        <v>320</v>
      </c>
      <c r="P22" s="182">
        <f>SUM(P23+P24)</f>
        <v>78556</v>
      </c>
      <c r="Q22" s="35">
        <f t="shared" ref="Q22:S22" si="1">SUM(Q23+Q24)</f>
        <v>986</v>
      </c>
      <c r="R22" s="182">
        <f t="shared" si="1"/>
        <v>79020</v>
      </c>
      <c r="S22" s="35">
        <f t="shared" si="1"/>
        <v>992</v>
      </c>
      <c r="T22" s="182">
        <v>77950</v>
      </c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20">
        <f t="shared" si="0"/>
        <v>430526</v>
      </c>
      <c r="AI22" s="20"/>
      <c r="AJ22" s="38"/>
      <c r="AK22" s="181"/>
      <c r="AL22" s="186"/>
    </row>
    <row r="23" spans="1:39" ht="51" x14ac:dyDescent="0.25">
      <c r="A23" s="30"/>
      <c r="B23" s="46" t="s">
        <v>73</v>
      </c>
      <c r="C23" s="35"/>
      <c r="D23" s="35"/>
      <c r="E23" s="35"/>
      <c r="F23" s="23"/>
      <c r="G23" s="9"/>
      <c r="H23" s="196"/>
      <c r="I23" s="196"/>
      <c r="J23" s="187"/>
      <c r="K23" s="184"/>
      <c r="L23" s="188"/>
      <c r="M23" s="185"/>
      <c r="N23" s="188">
        <v>195000</v>
      </c>
      <c r="O23" s="38">
        <v>320</v>
      </c>
      <c r="P23" s="38"/>
      <c r="Q23" s="38"/>
      <c r="R23" s="38"/>
      <c r="S23" s="35"/>
      <c r="T23" s="182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20">
        <f t="shared" si="0"/>
        <v>195000</v>
      </c>
      <c r="AI23" s="20"/>
      <c r="AJ23" s="165">
        <f>H23-AH23</f>
        <v>-195000</v>
      </c>
      <c r="AK23" s="181">
        <f>H23-(AH23+AJ23)</f>
        <v>0</v>
      </c>
      <c r="AL23" s="186">
        <v>4993</v>
      </c>
    </row>
    <row r="24" spans="1:39" x14ac:dyDescent="0.25">
      <c r="A24" s="30"/>
      <c r="B24" s="46" t="s">
        <v>90</v>
      </c>
      <c r="C24" s="35"/>
      <c r="D24" s="35"/>
      <c r="E24" s="35"/>
      <c r="F24" s="23"/>
      <c r="G24" s="9"/>
      <c r="H24" s="196"/>
      <c r="I24" s="196"/>
      <c r="J24" s="187"/>
      <c r="K24" s="184"/>
      <c r="L24" s="188"/>
      <c r="M24" s="185"/>
      <c r="N24" s="188"/>
      <c r="O24" s="35"/>
      <c r="P24" s="189">
        <v>78556</v>
      </c>
      <c r="Q24" s="190">
        <v>986</v>
      </c>
      <c r="R24" s="189">
        <v>79020</v>
      </c>
      <c r="S24" s="190">
        <v>992</v>
      </c>
      <c r="T24" s="191">
        <v>77950</v>
      </c>
      <c r="U24" s="35">
        <v>979</v>
      </c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20">
        <f t="shared" si="0"/>
        <v>235526</v>
      </c>
      <c r="AI24" s="20">
        <f>AH24+H25</f>
        <v>458940</v>
      </c>
      <c r="AJ24" s="164">
        <f>R24*6</f>
        <v>474120</v>
      </c>
      <c r="AK24" s="207">
        <f>H24-(AI24+AJ24)</f>
        <v>-933060</v>
      </c>
      <c r="AL24" s="186">
        <v>206</v>
      </c>
    </row>
    <row r="25" spans="1:39" ht="75" x14ac:dyDescent="0.25">
      <c r="A25" s="30" t="s">
        <v>38</v>
      </c>
      <c r="B25" s="42" t="s">
        <v>83</v>
      </c>
      <c r="C25" s="24"/>
      <c r="D25" s="35"/>
      <c r="E25" s="35"/>
      <c r="F25" s="37"/>
      <c r="G25" s="37"/>
      <c r="H25" s="191">
        <v>223414</v>
      </c>
      <c r="I25" s="191">
        <v>223414</v>
      </c>
      <c r="J25" s="193">
        <v>68079</v>
      </c>
      <c r="K25" s="190">
        <v>855</v>
      </c>
      <c r="L25" s="193">
        <v>77664</v>
      </c>
      <c r="M25" s="190">
        <v>975</v>
      </c>
      <c r="N25" s="193">
        <v>77667</v>
      </c>
      <c r="O25" s="190">
        <v>978</v>
      </c>
      <c r="P25" s="194"/>
      <c r="Q25" s="194"/>
      <c r="R25" s="194"/>
      <c r="S25" s="194"/>
      <c r="T25" s="194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20">
        <f t="shared" si="0"/>
        <v>223410</v>
      </c>
      <c r="AI25" s="20"/>
      <c r="AJ25" s="38"/>
      <c r="AK25" s="181"/>
      <c r="AL25" s="186"/>
    </row>
    <row r="26" spans="1:39" hidden="1" x14ac:dyDescent="0.25">
      <c r="A26" s="43"/>
      <c r="B26" s="44" t="s">
        <v>39</v>
      </c>
      <c r="C26" s="32">
        <v>672000</v>
      </c>
      <c r="D26" s="32">
        <v>672000</v>
      </c>
      <c r="E26" s="35"/>
      <c r="F26" s="9"/>
      <c r="G26" s="10"/>
      <c r="H26" s="20"/>
      <c r="I26" s="20"/>
      <c r="J26" s="182"/>
      <c r="K26" s="185"/>
      <c r="L26" s="182"/>
      <c r="M26" s="185"/>
      <c r="N26" s="182"/>
      <c r="O26" s="35"/>
      <c r="P26" s="182"/>
      <c r="Q26" s="35"/>
      <c r="R26" s="182"/>
      <c r="S26" s="35"/>
      <c r="T26" s="182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20">
        <f t="shared" si="0"/>
        <v>0</v>
      </c>
      <c r="AI26" s="20"/>
      <c r="AJ26" s="38"/>
      <c r="AK26" s="181"/>
      <c r="AL26" s="186"/>
    </row>
    <row r="27" spans="1:39" hidden="1" x14ac:dyDescent="0.25">
      <c r="A27" s="43"/>
      <c r="B27" s="44" t="s">
        <v>40</v>
      </c>
      <c r="C27" s="10">
        <v>672000</v>
      </c>
      <c r="D27" s="10">
        <v>672000</v>
      </c>
      <c r="E27" s="35"/>
      <c r="F27" s="9"/>
      <c r="G27" s="10"/>
      <c r="H27" s="20"/>
      <c r="I27" s="20"/>
      <c r="J27" s="182"/>
      <c r="K27" s="185"/>
      <c r="L27" s="182"/>
      <c r="M27" s="185"/>
      <c r="N27" s="182"/>
      <c r="O27" s="35"/>
      <c r="P27" s="182"/>
      <c r="Q27" s="35"/>
      <c r="R27" s="182"/>
      <c r="S27" s="35"/>
      <c r="T27" s="182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20">
        <f t="shared" si="0"/>
        <v>0</v>
      </c>
      <c r="AI27" s="20"/>
      <c r="AJ27" s="38"/>
      <c r="AK27" s="181"/>
      <c r="AL27" s="186"/>
    </row>
    <row r="28" spans="1:39" hidden="1" x14ac:dyDescent="0.25">
      <c r="A28" s="43"/>
      <c r="B28" s="44" t="s">
        <v>41</v>
      </c>
      <c r="C28" s="10">
        <v>672000</v>
      </c>
      <c r="D28" s="10">
        <v>672000</v>
      </c>
      <c r="E28" s="35"/>
      <c r="F28" s="9"/>
      <c r="G28" s="10"/>
      <c r="H28" s="20"/>
      <c r="I28" s="20"/>
      <c r="J28" s="182"/>
      <c r="K28" s="185"/>
      <c r="L28" s="182"/>
      <c r="M28" s="185"/>
      <c r="N28" s="182"/>
      <c r="O28" s="35"/>
      <c r="P28" s="182"/>
      <c r="Q28" s="35"/>
      <c r="R28" s="182"/>
      <c r="S28" s="35"/>
      <c r="T28" s="182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20">
        <f t="shared" si="0"/>
        <v>0</v>
      </c>
      <c r="AI28" s="20"/>
      <c r="AJ28" s="38"/>
      <c r="AK28" s="181"/>
      <c r="AL28" s="195"/>
    </row>
    <row r="29" spans="1:39" s="45" customFormat="1" ht="37.5" customHeight="1" x14ac:dyDescent="0.25">
      <c r="A29" s="30" t="s">
        <v>42</v>
      </c>
      <c r="B29" s="149" t="s">
        <v>82</v>
      </c>
      <c r="C29" s="150"/>
      <c r="D29" s="150"/>
      <c r="E29" s="151"/>
      <c r="F29" s="9"/>
      <c r="G29" s="10"/>
      <c r="H29" s="196">
        <v>3235900</v>
      </c>
      <c r="I29" s="196">
        <v>3185900</v>
      </c>
      <c r="J29" s="197">
        <v>218611.34</v>
      </c>
      <c r="K29" s="185">
        <v>1403</v>
      </c>
      <c r="L29" s="197">
        <v>14440</v>
      </c>
      <c r="M29" s="185">
        <v>1483</v>
      </c>
      <c r="N29" s="197">
        <v>522142.19000000006</v>
      </c>
      <c r="O29" s="185">
        <v>1500</v>
      </c>
      <c r="P29" s="197">
        <v>251792.08999999997</v>
      </c>
      <c r="Q29" s="185">
        <v>1515</v>
      </c>
      <c r="R29" s="197">
        <v>252953.09999999998</v>
      </c>
      <c r="S29" s="185">
        <v>1511</v>
      </c>
      <c r="T29" s="273">
        <v>290061</v>
      </c>
      <c r="U29" s="198">
        <v>1520</v>
      </c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20">
        <f t="shared" si="0"/>
        <v>1549999.72</v>
      </c>
      <c r="AI29" s="199">
        <v>51000</v>
      </c>
      <c r="AJ29" s="164">
        <f>AH29+(280000*6)-AI29</f>
        <v>3178999.7199999997</v>
      </c>
      <c r="AK29" s="192">
        <f>H29-AJ29</f>
        <v>56900.280000000261</v>
      </c>
      <c r="AL29" s="186"/>
      <c r="AM29" s="212">
        <v>50000</v>
      </c>
    </row>
    <row r="30" spans="1:39" ht="48.75" hidden="1" customHeight="1" x14ac:dyDescent="0.25">
      <c r="A30" s="43"/>
      <c r="B30" s="44" t="s">
        <v>39</v>
      </c>
      <c r="C30" s="32">
        <v>4240000</v>
      </c>
      <c r="D30" s="32">
        <v>4240000</v>
      </c>
      <c r="E30" s="35"/>
      <c r="F30" s="9"/>
      <c r="G30" s="10"/>
      <c r="H30" s="20"/>
      <c r="I30" s="20"/>
      <c r="J30" s="182"/>
      <c r="K30" s="185"/>
      <c r="L30" s="182"/>
      <c r="M30" s="185"/>
      <c r="N30" s="182"/>
      <c r="O30" s="35"/>
      <c r="P30" s="182"/>
      <c r="Q30" s="35"/>
      <c r="R30" s="182"/>
      <c r="S30" s="35"/>
      <c r="T30" s="182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20">
        <f t="shared" si="0"/>
        <v>0</v>
      </c>
      <c r="AI30" s="20"/>
      <c r="AJ30" s="38"/>
      <c r="AK30" s="181"/>
      <c r="AL30" s="186"/>
    </row>
    <row r="31" spans="1:39" ht="48.75" hidden="1" customHeight="1" x14ac:dyDescent="0.25">
      <c r="A31" s="43"/>
      <c r="B31" s="44" t="s">
        <v>40</v>
      </c>
      <c r="C31" s="10">
        <v>4240000</v>
      </c>
      <c r="D31" s="10">
        <v>4240000</v>
      </c>
      <c r="E31" s="35"/>
      <c r="F31" s="9"/>
      <c r="G31" s="10"/>
      <c r="H31" s="20"/>
      <c r="I31" s="20"/>
      <c r="J31" s="182"/>
      <c r="K31" s="185"/>
      <c r="L31" s="182"/>
      <c r="M31" s="185"/>
      <c r="N31" s="182"/>
      <c r="O31" s="35"/>
      <c r="P31" s="182"/>
      <c r="Q31" s="35"/>
      <c r="R31" s="182"/>
      <c r="S31" s="35"/>
      <c r="T31" s="182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20">
        <f t="shared" si="0"/>
        <v>0</v>
      </c>
      <c r="AI31" s="20"/>
      <c r="AJ31" s="38"/>
      <c r="AK31" s="181"/>
      <c r="AL31" s="186"/>
    </row>
    <row r="32" spans="1:39" ht="48.75" hidden="1" customHeight="1" x14ac:dyDescent="0.25">
      <c r="A32" s="43"/>
      <c r="B32" s="44" t="s">
        <v>41</v>
      </c>
      <c r="C32" s="10">
        <v>4240000</v>
      </c>
      <c r="D32" s="10">
        <v>4240000</v>
      </c>
      <c r="E32" s="35"/>
      <c r="F32" s="9"/>
      <c r="G32" s="10"/>
      <c r="H32" s="20"/>
      <c r="I32" s="20"/>
      <c r="J32" s="182"/>
      <c r="K32" s="185"/>
      <c r="L32" s="182"/>
      <c r="M32" s="185"/>
      <c r="N32" s="182"/>
      <c r="O32" s="35"/>
      <c r="P32" s="182"/>
      <c r="Q32" s="35"/>
      <c r="R32" s="182"/>
      <c r="S32" s="35"/>
      <c r="T32" s="182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20">
        <f t="shared" si="0"/>
        <v>0</v>
      </c>
      <c r="AI32" s="20"/>
      <c r="AJ32" s="38"/>
      <c r="AK32" s="181"/>
      <c r="AL32" s="186"/>
    </row>
    <row r="33" spans="1:39" ht="37.5" customHeight="1" x14ac:dyDescent="0.25">
      <c r="A33" s="43"/>
      <c r="B33" s="46" t="s">
        <v>75</v>
      </c>
      <c r="C33" s="10"/>
      <c r="D33" s="10"/>
      <c r="E33" s="9" t="s">
        <v>78</v>
      </c>
      <c r="F33" s="9" t="s">
        <v>78</v>
      </c>
      <c r="G33" s="10"/>
      <c r="H33" s="20"/>
      <c r="I33" s="20"/>
      <c r="J33" s="182"/>
      <c r="K33" s="185">
        <v>472</v>
      </c>
      <c r="L33" s="182"/>
      <c r="M33" s="185">
        <v>509</v>
      </c>
      <c r="N33" s="182"/>
      <c r="O33" s="35">
        <v>510</v>
      </c>
      <c r="P33" s="182"/>
      <c r="Q33" s="35">
        <v>525</v>
      </c>
      <c r="R33" s="182"/>
      <c r="S33" s="35">
        <v>533</v>
      </c>
      <c r="T33" s="182"/>
      <c r="U33" s="35">
        <v>528</v>
      </c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20">
        <f t="shared" si="0"/>
        <v>0</v>
      </c>
      <c r="AI33" s="20"/>
      <c r="AJ33" s="38"/>
      <c r="AK33" s="181"/>
      <c r="AL33" s="186">
        <v>32</v>
      </c>
    </row>
    <row r="34" spans="1:39" ht="37.5" customHeight="1" x14ac:dyDescent="0.25">
      <c r="A34" s="43"/>
      <c r="B34" s="46" t="s">
        <v>74</v>
      </c>
      <c r="C34" s="10"/>
      <c r="D34" s="10"/>
      <c r="E34" s="9" t="s">
        <v>78</v>
      </c>
      <c r="F34" s="9" t="s">
        <v>78</v>
      </c>
      <c r="G34" s="10"/>
      <c r="H34" s="20"/>
      <c r="I34" s="20"/>
      <c r="J34" s="182"/>
      <c r="K34" s="185">
        <v>459</v>
      </c>
      <c r="L34" s="182"/>
      <c r="M34" s="185">
        <v>488</v>
      </c>
      <c r="N34" s="182"/>
      <c r="O34" s="35">
        <v>504</v>
      </c>
      <c r="P34" s="182"/>
      <c r="Q34" s="35">
        <v>503</v>
      </c>
      <c r="R34" s="182"/>
      <c r="S34" s="35">
        <v>500</v>
      </c>
      <c r="T34" s="182"/>
      <c r="U34" s="35">
        <v>515</v>
      </c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20">
        <f t="shared" si="0"/>
        <v>0</v>
      </c>
      <c r="AI34" s="20"/>
      <c r="AJ34" s="38"/>
      <c r="AK34" s="181"/>
      <c r="AL34" s="186">
        <v>28</v>
      </c>
    </row>
    <row r="35" spans="1:39" ht="37.5" customHeight="1" x14ac:dyDescent="0.25">
      <c r="A35" s="43"/>
      <c r="B35" s="46" t="s">
        <v>76</v>
      </c>
      <c r="C35" s="10"/>
      <c r="D35" s="10"/>
      <c r="E35" s="9" t="s">
        <v>78</v>
      </c>
      <c r="F35" s="9" t="s">
        <v>78</v>
      </c>
      <c r="G35" s="10"/>
      <c r="H35" s="20"/>
      <c r="I35" s="20"/>
      <c r="J35" s="182"/>
      <c r="K35" s="185">
        <v>52</v>
      </c>
      <c r="L35" s="182"/>
      <c r="M35" s="185">
        <v>53</v>
      </c>
      <c r="N35" s="182"/>
      <c r="O35" s="35">
        <v>53</v>
      </c>
      <c r="P35" s="182"/>
      <c r="Q35" s="35">
        <v>52</v>
      </c>
      <c r="R35" s="182"/>
      <c r="S35" s="35">
        <v>51</v>
      </c>
      <c r="T35" s="182"/>
      <c r="U35" s="35">
        <v>48</v>
      </c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20">
        <f t="shared" si="0"/>
        <v>0</v>
      </c>
      <c r="AI35" s="20"/>
      <c r="AJ35" s="38"/>
      <c r="AK35" s="181"/>
      <c r="AL35" s="186">
        <v>0</v>
      </c>
    </row>
    <row r="36" spans="1:39" ht="37.5" customHeight="1" x14ac:dyDescent="0.25">
      <c r="A36" s="43"/>
      <c r="B36" s="46" t="s">
        <v>77</v>
      </c>
      <c r="C36" s="10"/>
      <c r="D36" s="10"/>
      <c r="E36" s="9" t="s">
        <v>78</v>
      </c>
      <c r="F36" s="9" t="s">
        <v>78</v>
      </c>
      <c r="G36" s="10"/>
      <c r="H36" s="20"/>
      <c r="I36" s="20"/>
      <c r="J36" s="182"/>
      <c r="K36" s="185">
        <v>420</v>
      </c>
      <c r="L36" s="182"/>
      <c r="M36" s="185">
        <v>433</v>
      </c>
      <c r="N36" s="182"/>
      <c r="O36" s="35">
        <v>433</v>
      </c>
      <c r="P36" s="182"/>
      <c r="Q36" s="35">
        <v>435</v>
      </c>
      <c r="R36" s="182"/>
      <c r="S36" s="35">
        <v>427</v>
      </c>
      <c r="T36" s="182"/>
      <c r="U36" s="35">
        <v>429</v>
      </c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20">
        <f t="shared" si="0"/>
        <v>0</v>
      </c>
      <c r="AI36" s="20"/>
      <c r="AJ36" s="164"/>
      <c r="AK36" s="181"/>
      <c r="AL36" s="186">
        <v>39</v>
      </c>
    </row>
    <row r="37" spans="1:39" ht="60" x14ac:dyDescent="0.25">
      <c r="A37" s="30" t="s">
        <v>43</v>
      </c>
      <c r="B37" s="149" t="s">
        <v>44</v>
      </c>
      <c r="C37" s="47"/>
      <c r="D37" s="47"/>
      <c r="E37" s="35"/>
      <c r="F37" s="9"/>
      <c r="G37" s="10"/>
      <c r="H37" s="182">
        <v>730100</v>
      </c>
      <c r="I37" s="182">
        <v>520100</v>
      </c>
      <c r="J37" s="197">
        <v>41589</v>
      </c>
      <c r="K37" s="185">
        <v>70</v>
      </c>
      <c r="L37" s="197">
        <v>40173</v>
      </c>
      <c r="M37" s="185">
        <v>75</v>
      </c>
      <c r="N37" s="197">
        <v>37506</v>
      </c>
      <c r="O37" s="35">
        <v>70</v>
      </c>
      <c r="P37" s="197">
        <v>39787</v>
      </c>
      <c r="Q37" s="35">
        <v>71</v>
      </c>
      <c r="R37" s="197">
        <v>42280</v>
      </c>
      <c r="S37" s="35">
        <v>76</v>
      </c>
      <c r="T37" s="182">
        <v>43241</v>
      </c>
      <c r="U37" s="200">
        <v>72</v>
      </c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20">
        <f t="shared" si="0"/>
        <v>244576</v>
      </c>
      <c r="AI37" s="199">
        <v>39650</v>
      </c>
      <c r="AJ37" s="164">
        <f>(T37*5)+AH37+AI37</f>
        <v>500431</v>
      </c>
      <c r="AK37" s="192">
        <f>H37-AJ37</f>
        <v>229669</v>
      </c>
      <c r="AM37" s="210">
        <v>210000</v>
      </c>
    </row>
    <row r="38" spans="1:39" hidden="1" x14ac:dyDescent="0.25">
      <c r="A38" s="43"/>
      <c r="B38" s="44" t="s">
        <v>39</v>
      </c>
      <c r="C38" s="32">
        <v>693000</v>
      </c>
      <c r="D38" s="32">
        <v>693000</v>
      </c>
      <c r="E38" s="35"/>
      <c r="F38" s="9"/>
      <c r="G38" s="10"/>
      <c r="H38" s="20"/>
      <c r="I38" s="20"/>
      <c r="J38" s="182"/>
      <c r="K38" s="185"/>
      <c r="L38" s="182"/>
      <c r="M38" s="185"/>
      <c r="N38" s="182"/>
      <c r="O38" s="35"/>
      <c r="P38" s="182"/>
      <c r="Q38" s="35"/>
      <c r="R38" s="182"/>
      <c r="S38" s="35"/>
      <c r="T38" s="182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20">
        <f t="shared" si="0"/>
        <v>0</v>
      </c>
      <c r="AI38" s="20"/>
      <c r="AJ38" s="164"/>
      <c r="AK38" s="181"/>
      <c r="AL38" s="186"/>
    </row>
    <row r="39" spans="1:39" hidden="1" x14ac:dyDescent="0.25">
      <c r="A39" s="43"/>
      <c r="B39" s="44" t="s">
        <v>40</v>
      </c>
      <c r="C39" s="10">
        <v>693000</v>
      </c>
      <c r="D39" s="10">
        <v>693000</v>
      </c>
      <c r="E39" s="35"/>
      <c r="F39" s="9"/>
      <c r="G39" s="10"/>
      <c r="H39" s="20"/>
      <c r="I39" s="20"/>
      <c r="J39" s="182"/>
      <c r="K39" s="185"/>
      <c r="L39" s="182"/>
      <c r="M39" s="185"/>
      <c r="N39" s="182"/>
      <c r="O39" s="35"/>
      <c r="P39" s="182"/>
      <c r="Q39" s="35"/>
      <c r="R39" s="182"/>
      <c r="S39" s="35"/>
      <c r="T39" s="182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20">
        <f t="shared" si="0"/>
        <v>0</v>
      </c>
      <c r="AI39" s="20"/>
      <c r="AJ39" s="164"/>
      <c r="AK39" s="181"/>
      <c r="AL39" s="186"/>
    </row>
    <row r="40" spans="1:39" hidden="1" x14ac:dyDescent="0.25">
      <c r="A40" s="43"/>
      <c r="B40" s="44" t="s">
        <v>37</v>
      </c>
      <c r="C40" s="10">
        <v>693000</v>
      </c>
      <c r="D40" s="10">
        <v>693000</v>
      </c>
      <c r="E40" s="35"/>
      <c r="F40" s="9"/>
      <c r="G40" s="10"/>
      <c r="H40" s="20"/>
      <c r="I40" s="20"/>
      <c r="J40" s="182"/>
      <c r="K40" s="185"/>
      <c r="L40" s="182"/>
      <c r="M40" s="185"/>
      <c r="N40" s="182"/>
      <c r="O40" s="35"/>
      <c r="P40" s="182"/>
      <c r="Q40" s="35"/>
      <c r="R40" s="182"/>
      <c r="S40" s="35"/>
      <c r="T40" s="182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20">
        <f t="shared" si="0"/>
        <v>0</v>
      </c>
      <c r="AI40" s="20"/>
      <c r="AJ40" s="164"/>
      <c r="AK40" s="181"/>
      <c r="AL40" s="186"/>
    </row>
    <row r="41" spans="1:39" ht="45" x14ac:dyDescent="0.25">
      <c r="A41" s="30" t="s">
        <v>45</v>
      </c>
      <c r="B41" s="149" t="s">
        <v>46</v>
      </c>
      <c r="C41" s="47"/>
      <c r="D41" s="47"/>
      <c r="E41" s="35"/>
      <c r="F41" s="9"/>
      <c r="G41" s="10"/>
      <c r="H41" s="182">
        <v>1044300</v>
      </c>
      <c r="I41" s="182">
        <v>984300</v>
      </c>
      <c r="J41" s="196"/>
      <c r="K41" s="185">
        <v>168</v>
      </c>
      <c r="L41" s="197">
        <v>82378</v>
      </c>
      <c r="M41" s="185">
        <v>171</v>
      </c>
      <c r="N41" s="197">
        <v>158460</v>
      </c>
      <c r="O41" s="35">
        <v>170</v>
      </c>
      <c r="P41" s="197">
        <v>80518</v>
      </c>
      <c r="Q41" s="35">
        <v>172</v>
      </c>
      <c r="R41" s="197">
        <v>82384</v>
      </c>
      <c r="S41" s="35">
        <v>169</v>
      </c>
      <c r="T41" s="182">
        <v>79962</v>
      </c>
      <c r="U41" s="35">
        <v>170</v>
      </c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20">
        <f t="shared" si="0"/>
        <v>483702</v>
      </c>
      <c r="AI41" s="20"/>
      <c r="AJ41" s="164">
        <f>(R41*6)+AH41</f>
        <v>978006</v>
      </c>
      <c r="AK41" s="192">
        <f>H41-AJ41</f>
        <v>66294</v>
      </c>
      <c r="AL41" s="186">
        <v>85</v>
      </c>
      <c r="AM41" s="210">
        <v>60000</v>
      </c>
    </row>
    <row r="42" spans="1:39" hidden="1" x14ac:dyDescent="0.25">
      <c r="A42" s="43"/>
      <c r="B42" s="44" t="s">
        <v>39</v>
      </c>
      <c r="C42" s="32">
        <v>1051000</v>
      </c>
      <c r="D42" s="32">
        <v>1051000</v>
      </c>
      <c r="E42" s="35"/>
      <c r="F42" s="9"/>
      <c r="G42" s="10"/>
      <c r="H42" s="20"/>
      <c r="I42" s="20"/>
      <c r="J42" s="182"/>
      <c r="K42" s="185"/>
      <c r="L42" s="182"/>
      <c r="M42" s="185"/>
      <c r="N42" s="182"/>
      <c r="O42" s="35"/>
      <c r="P42" s="182"/>
      <c r="Q42" s="35"/>
      <c r="R42" s="182"/>
      <c r="S42" s="35"/>
      <c r="T42" s="182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20">
        <f t="shared" si="0"/>
        <v>0</v>
      </c>
      <c r="AI42" s="20"/>
      <c r="AJ42" s="164"/>
      <c r="AK42" s="181"/>
      <c r="AL42" s="186"/>
    </row>
    <row r="43" spans="1:39" hidden="1" x14ac:dyDescent="0.25">
      <c r="A43" s="43"/>
      <c r="B43" s="44" t="s">
        <v>40</v>
      </c>
      <c r="C43" s="10">
        <v>1051000</v>
      </c>
      <c r="D43" s="10">
        <v>1051000</v>
      </c>
      <c r="E43" s="35"/>
      <c r="F43" s="9"/>
      <c r="G43" s="10"/>
      <c r="H43" s="20"/>
      <c r="I43" s="20"/>
      <c r="J43" s="182"/>
      <c r="K43" s="185"/>
      <c r="L43" s="182"/>
      <c r="M43" s="185"/>
      <c r="N43" s="182"/>
      <c r="O43" s="35"/>
      <c r="P43" s="182"/>
      <c r="Q43" s="35"/>
      <c r="R43" s="182"/>
      <c r="S43" s="35"/>
      <c r="T43" s="182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20">
        <f t="shared" si="0"/>
        <v>0</v>
      </c>
      <c r="AI43" s="20"/>
      <c r="AJ43" s="164"/>
      <c r="AK43" s="181"/>
      <c r="AL43" s="186"/>
    </row>
    <row r="44" spans="1:39" hidden="1" x14ac:dyDescent="0.25">
      <c r="A44" s="43"/>
      <c r="B44" s="44" t="s">
        <v>41</v>
      </c>
      <c r="C44" s="10">
        <v>1051000</v>
      </c>
      <c r="D44" s="10">
        <v>1051000</v>
      </c>
      <c r="E44" s="35"/>
      <c r="F44" s="9"/>
      <c r="G44" s="10"/>
      <c r="H44" s="20"/>
      <c r="I44" s="20"/>
      <c r="J44" s="182"/>
      <c r="K44" s="185"/>
      <c r="L44" s="182"/>
      <c r="M44" s="185"/>
      <c r="N44" s="182"/>
      <c r="O44" s="35"/>
      <c r="P44" s="182"/>
      <c r="Q44" s="35"/>
      <c r="R44" s="182"/>
      <c r="S44" s="35"/>
      <c r="T44" s="182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20">
        <f t="shared" si="0"/>
        <v>0</v>
      </c>
      <c r="AI44" s="20"/>
      <c r="AJ44" s="164"/>
      <c r="AK44" s="181"/>
      <c r="AL44" s="186"/>
    </row>
    <row r="45" spans="1:39" x14ac:dyDescent="0.25">
      <c r="A45" s="43"/>
      <c r="B45" s="46" t="s">
        <v>80</v>
      </c>
      <c r="C45" s="10"/>
      <c r="D45" s="10"/>
      <c r="E45" s="9" t="s">
        <v>78</v>
      </c>
      <c r="F45" s="9" t="s">
        <v>78</v>
      </c>
      <c r="G45" s="10"/>
      <c r="H45" s="20"/>
      <c r="I45" s="20"/>
      <c r="J45" s="182"/>
      <c r="K45" s="185"/>
      <c r="L45" s="182"/>
      <c r="M45" s="185"/>
      <c r="N45" s="182"/>
      <c r="O45" s="35"/>
      <c r="P45" s="182"/>
      <c r="Q45" s="35"/>
      <c r="R45" s="182"/>
      <c r="S45" s="35"/>
      <c r="T45" s="182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20">
        <f t="shared" si="0"/>
        <v>0</v>
      </c>
      <c r="AI45" s="20"/>
      <c r="AJ45" s="164"/>
      <c r="AK45" s="181"/>
      <c r="AL45" s="186"/>
    </row>
    <row r="46" spans="1:39" x14ac:dyDescent="0.25">
      <c r="A46" s="43"/>
      <c r="B46" s="46" t="s">
        <v>79</v>
      </c>
      <c r="C46" s="10"/>
      <c r="D46" s="10"/>
      <c r="E46" s="9" t="s">
        <v>78</v>
      </c>
      <c r="F46" s="9" t="s">
        <v>78</v>
      </c>
      <c r="G46" s="10"/>
      <c r="H46" s="20"/>
      <c r="I46" s="20"/>
      <c r="J46" s="182"/>
      <c r="K46" s="185"/>
      <c r="L46" s="182"/>
      <c r="M46" s="185"/>
      <c r="N46" s="182"/>
      <c r="O46" s="35"/>
      <c r="P46" s="182"/>
      <c r="Q46" s="35"/>
      <c r="R46" s="182"/>
      <c r="S46" s="35"/>
      <c r="T46" s="182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20">
        <f t="shared" si="0"/>
        <v>0</v>
      </c>
      <c r="AI46" s="20"/>
      <c r="AJ46" s="164"/>
      <c r="AK46" s="181"/>
      <c r="AL46" s="195"/>
    </row>
    <row r="47" spans="1:39" ht="45" x14ac:dyDescent="0.25">
      <c r="A47" s="30" t="s">
        <v>47</v>
      </c>
      <c r="B47" s="149" t="s">
        <v>48</v>
      </c>
      <c r="C47" s="24"/>
      <c r="D47" s="24"/>
      <c r="E47" s="35"/>
      <c r="F47" s="9"/>
      <c r="G47" s="10"/>
      <c r="H47" s="182">
        <v>1651600</v>
      </c>
      <c r="I47" s="182">
        <v>1651600</v>
      </c>
      <c r="J47" s="201">
        <v>137636</v>
      </c>
      <c r="K47" s="185">
        <v>295</v>
      </c>
      <c r="L47" s="197">
        <v>90019</v>
      </c>
      <c r="M47" s="185">
        <v>327</v>
      </c>
      <c r="N47" s="197">
        <v>100010</v>
      </c>
      <c r="O47" s="35">
        <v>395</v>
      </c>
      <c r="P47" s="197">
        <v>121230</v>
      </c>
      <c r="Q47" s="35">
        <v>498</v>
      </c>
      <c r="R47" s="197">
        <v>153036</v>
      </c>
      <c r="S47" s="35">
        <v>603</v>
      </c>
      <c r="T47" s="273">
        <v>175705</v>
      </c>
      <c r="U47" s="35">
        <v>448</v>
      </c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20">
        <f t="shared" si="0"/>
        <v>777636</v>
      </c>
      <c r="AI47" s="20"/>
      <c r="AJ47" s="166">
        <f>(T47*5)+AH47</f>
        <v>1656161</v>
      </c>
      <c r="AK47" s="181">
        <f>H47-AJ47</f>
        <v>-4561</v>
      </c>
      <c r="AL47" s="186">
        <v>225</v>
      </c>
    </row>
    <row r="48" spans="1:39" hidden="1" x14ac:dyDescent="0.25">
      <c r="A48" s="43"/>
      <c r="B48" s="44" t="s">
        <v>39</v>
      </c>
      <c r="C48" s="32">
        <v>1241000</v>
      </c>
      <c r="D48" s="32">
        <v>1241000</v>
      </c>
      <c r="E48" s="35"/>
      <c r="F48" s="9"/>
      <c r="G48" s="10"/>
      <c r="H48" s="20"/>
      <c r="I48" s="20"/>
      <c r="J48" s="182"/>
      <c r="K48" s="185"/>
      <c r="L48" s="182"/>
      <c r="M48" s="185"/>
      <c r="N48" s="182"/>
      <c r="O48" s="35"/>
      <c r="P48" s="182"/>
      <c r="Q48" s="35"/>
      <c r="R48" s="182"/>
      <c r="S48" s="35"/>
      <c r="T48" s="182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20">
        <f t="shared" si="0"/>
        <v>0</v>
      </c>
      <c r="AI48" s="20"/>
      <c r="AJ48" s="164"/>
      <c r="AK48" s="181"/>
      <c r="AL48" s="186"/>
    </row>
    <row r="49" spans="1:39" hidden="1" x14ac:dyDescent="0.25">
      <c r="A49" s="43"/>
      <c r="B49" s="44" t="s">
        <v>40</v>
      </c>
      <c r="C49" s="10">
        <v>1241000</v>
      </c>
      <c r="D49" s="10">
        <v>1241000</v>
      </c>
      <c r="E49" s="35"/>
      <c r="F49" s="9"/>
      <c r="G49" s="10"/>
      <c r="H49" s="20"/>
      <c r="I49" s="20"/>
      <c r="J49" s="182"/>
      <c r="K49" s="185"/>
      <c r="L49" s="182"/>
      <c r="M49" s="185"/>
      <c r="N49" s="182"/>
      <c r="O49" s="35"/>
      <c r="P49" s="182"/>
      <c r="Q49" s="35"/>
      <c r="R49" s="182"/>
      <c r="S49" s="35"/>
      <c r="T49" s="182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20">
        <f t="shared" si="0"/>
        <v>0</v>
      </c>
      <c r="AI49" s="20"/>
      <c r="AJ49" s="164"/>
      <c r="AK49" s="181"/>
      <c r="AL49" s="186"/>
    </row>
    <row r="50" spans="1:39" hidden="1" x14ac:dyDescent="0.25">
      <c r="A50" s="43"/>
      <c r="B50" s="44" t="s">
        <v>41</v>
      </c>
      <c r="C50" s="10">
        <v>1241000</v>
      </c>
      <c r="D50" s="10">
        <v>1241000</v>
      </c>
      <c r="E50" s="35"/>
      <c r="F50" s="9"/>
      <c r="G50" s="10"/>
      <c r="H50" s="20"/>
      <c r="I50" s="20"/>
      <c r="J50" s="182"/>
      <c r="K50" s="185"/>
      <c r="L50" s="182"/>
      <c r="M50" s="185"/>
      <c r="N50" s="182"/>
      <c r="O50" s="35"/>
      <c r="P50" s="182"/>
      <c r="Q50" s="35"/>
      <c r="R50" s="182"/>
      <c r="S50" s="35"/>
      <c r="T50" s="182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20">
        <f t="shared" si="0"/>
        <v>0</v>
      </c>
      <c r="AI50" s="20"/>
      <c r="AJ50" s="164"/>
      <c r="AK50" s="181"/>
      <c r="AL50" s="186"/>
    </row>
    <row r="51" spans="1:39" ht="60" x14ac:dyDescent="0.25">
      <c r="A51" s="30" t="s">
        <v>49</v>
      </c>
      <c r="B51" s="42" t="s">
        <v>50</v>
      </c>
      <c r="C51" s="24"/>
      <c r="D51" s="24"/>
      <c r="E51" s="35"/>
      <c r="F51" s="9"/>
      <c r="G51" s="10"/>
      <c r="H51" s="182">
        <v>40000</v>
      </c>
      <c r="I51" s="182">
        <v>40000</v>
      </c>
      <c r="J51" s="182"/>
      <c r="K51" s="185">
        <v>0</v>
      </c>
      <c r="L51" s="182"/>
      <c r="M51" s="185">
        <v>0</v>
      </c>
      <c r="N51" s="182"/>
      <c r="O51" s="35">
        <v>0</v>
      </c>
      <c r="P51" s="182"/>
      <c r="Q51" s="35">
        <v>0</v>
      </c>
      <c r="R51" s="182"/>
      <c r="S51" s="35">
        <v>0</v>
      </c>
      <c r="T51" s="196">
        <v>15664</v>
      </c>
      <c r="U51" s="35">
        <v>63</v>
      </c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20">
        <f t="shared" si="0"/>
        <v>15664</v>
      </c>
      <c r="AI51" s="20"/>
      <c r="AJ51" s="164"/>
      <c r="AK51" s="181">
        <v>0</v>
      </c>
      <c r="AL51" s="186"/>
    </row>
    <row r="52" spans="1:39" hidden="1" x14ac:dyDescent="0.25">
      <c r="A52" s="43"/>
      <c r="B52" s="44" t="s">
        <v>39</v>
      </c>
      <c r="C52" s="32">
        <v>40000</v>
      </c>
      <c r="D52" s="32">
        <v>40000</v>
      </c>
      <c r="E52" s="35"/>
      <c r="F52" s="9"/>
      <c r="G52" s="10"/>
      <c r="H52" s="20"/>
      <c r="I52" s="20"/>
      <c r="J52" s="182"/>
      <c r="K52" s="185"/>
      <c r="L52" s="182"/>
      <c r="M52" s="185"/>
      <c r="N52" s="182"/>
      <c r="O52" s="35"/>
      <c r="P52" s="182"/>
      <c r="Q52" s="35"/>
      <c r="R52" s="182"/>
      <c r="S52" s="35"/>
      <c r="T52" s="182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20">
        <f t="shared" si="0"/>
        <v>0</v>
      </c>
      <c r="AI52" s="20"/>
      <c r="AJ52" s="164"/>
      <c r="AK52" s="181"/>
      <c r="AL52" s="186"/>
    </row>
    <row r="53" spans="1:39" hidden="1" x14ac:dyDescent="0.25">
      <c r="A53" s="43"/>
      <c r="B53" s="44" t="s">
        <v>40</v>
      </c>
      <c r="C53" s="10">
        <v>40000</v>
      </c>
      <c r="D53" s="10">
        <v>40000</v>
      </c>
      <c r="E53" s="35"/>
      <c r="F53" s="9"/>
      <c r="G53" s="10"/>
      <c r="H53" s="20"/>
      <c r="I53" s="20"/>
      <c r="J53" s="182"/>
      <c r="K53" s="185"/>
      <c r="L53" s="182"/>
      <c r="M53" s="185"/>
      <c r="N53" s="182"/>
      <c r="O53" s="35"/>
      <c r="P53" s="182"/>
      <c r="Q53" s="35"/>
      <c r="R53" s="182"/>
      <c r="S53" s="35"/>
      <c r="T53" s="182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20">
        <f t="shared" si="0"/>
        <v>0</v>
      </c>
      <c r="AI53" s="20"/>
      <c r="AJ53" s="164"/>
      <c r="AK53" s="181"/>
      <c r="AL53" s="186"/>
    </row>
    <row r="54" spans="1:39" hidden="1" x14ac:dyDescent="0.25">
      <c r="A54" s="43"/>
      <c r="B54" s="44" t="s">
        <v>41</v>
      </c>
      <c r="C54" s="10">
        <v>40000</v>
      </c>
      <c r="D54" s="10">
        <v>40000</v>
      </c>
      <c r="E54" s="35"/>
      <c r="F54" s="9"/>
      <c r="G54" s="10"/>
      <c r="H54" s="20"/>
      <c r="I54" s="20"/>
      <c r="J54" s="182"/>
      <c r="K54" s="185"/>
      <c r="L54" s="182"/>
      <c r="M54" s="185"/>
      <c r="N54" s="182"/>
      <c r="O54" s="35"/>
      <c r="P54" s="182"/>
      <c r="Q54" s="35"/>
      <c r="R54" s="182"/>
      <c r="S54" s="35"/>
      <c r="T54" s="182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20">
        <f t="shared" si="0"/>
        <v>0</v>
      </c>
      <c r="AI54" s="20"/>
      <c r="AJ54" s="164"/>
      <c r="AK54" s="181"/>
      <c r="AL54" s="186"/>
    </row>
    <row r="55" spans="1:39" ht="45" x14ac:dyDescent="0.25">
      <c r="A55" s="30" t="s">
        <v>51</v>
      </c>
      <c r="B55" s="42" t="s">
        <v>52</v>
      </c>
      <c r="C55" s="24"/>
      <c r="D55" s="24"/>
      <c r="E55" s="35"/>
      <c r="F55" s="9"/>
      <c r="G55" s="10"/>
      <c r="H55" s="182">
        <v>832800</v>
      </c>
      <c r="I55" s="182">
        <v>754100</v>
      </c>
      <c r="J55" s="197">
        <v>55188</v>
      </c>
      <c r="K55" s="185">
        <v>394</v>
      </c>
      <c r="L55" s="197">
        <v>62856</v>
      </c>
      <c r="M55" s="185">
        <v>452</v>
      </c>
      <c r="N55" s="197">
        <v>63000</v>
      </c>
      <c r="O55" s="35">
        <v>448</v>
      </c>
      <c r="P55" s="197">
        <v>64728</v>
      </c>
      <c r="Q55" s="35">
        <v>456</v>
      </c>
      <c r="R55" s="197">
        <v>56465</v>
      </c>
      <c r="S55" s="35">
        <v>398</v>
      </c>
      <c r="T55" s="182">
        <v>63000</v>
      </c>
      <c r="U55" s="35">
        <v>443</v>
      </c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20">
        <f t="shared" si="0"/>
        <v>365237</v>
      </c>
      <c r="AI55" s="20"/>
      <c r="AJ55" s="164">
        <f>(N55*6)+AH55</f>
        <v>743237</v>
      </c>
      <c r="AK55" s="192">
        <f>H55-AJ55</f>
        <v>89563</v>
      </c>
      <c r="AL55" s="186">
        <v>220</v>
      </c>
      <c r="AM55" s="211">
        <v>80000</v>
      </c>
    </row>
    <row r="56" spans="1:39" hidden="1" x14ac:dyDescent="0.25">
      <c r="A56" s="43"/>
      <c r="B56" s="44" t="s">
        <v>39</v>
      </c>
      <c r="C56" s="32">
        <v>390000</v>
      </c>
      <c r="D56" s="32">
        <v>390000</v>
      </c>
      <c r="E56" s="35"/>
      <c r="F56" s="9"/>
      <c r="G56" s="10"/>
      <c r="H56" s="20"/>
      <c r="I56" s="20"/>
      <c r="J56" s="182"/>
      <c r="K56" s="185"/>
      <c r="L56" s="182"/>
      <c r="M56" s="185"/>
      <c r="N56" s="182"/>
      <c r="O56" s="35"/>
      <c r="P56" s="182"/>
      <c r="Q56" s="35"/>
      <c r="R56" s="182"/>
      <c r="S56" s="35"/>
      <c r="T56" s="182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20">
        <f t="shared" si="0"/>
        <v>0</v>
      </c>
      <c r="AI56" s="20"/>
      <c r="AJ56" s="164"/>
      <c r="AK56" s="181"/>
      <c r="AL56" s="186"/>
    </row>
    <row r="57" spans="1:39" hidden="1" x14ac:dyDescent="0.25">
      <c r="A57" s="43"/>
      <c r="B57" s="44" t="s">
        <v>40</v>
      </c>
      <c r="C57" s="10">
        <v>390000</v>
      </c>
      <c r="D57" s="10">
        <v>390000</v>
      </c>
      <c r="E57" s="35"/>
      <c r="F57" s="9"/>
      <c r="G57" s="10"/>
      <c r="H57" s="20"/>
      <c r="I57" s="20"/>
      <c r="J57" s="182"/>
      <c r="K57" s="185"/>
      <c r="L57" s="182"/>
      <c r="M57" s="185"/>
      <c r="N57" s="182"/>
      <c r="O57" s="35"/>
      <c r="P57" s="182"/>
      <c r="Q57" s="35"/>
      <c r="R57" s="182"/>
      <c r="S57" s="35"/>
      <c r="T57" s="182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20">
        <f t="shared" si="0"/>
        <v>0</v>
      </c>
      <c r="AI57" s="20"/>
      <c r="AJ57" s="164"/>
      <c r="AK57" s="181"/>
      <c r="AL57" s="186"/>
    </row>
    <row r="58" spans="1:39" hidden="1" x14ac:dyDescent="0.25">
      <c r="A58" s="43"/>
      <c r="B58" s="44" t="s">
        <v>41</v>
      </c>
      <c r="C58" s="10">
        <v>390000</v>
      </c>
      <c r="D58" s="10">
        <v>390000</v>
      </c>
      <c r="E58" s="35"/>
      <c r="F58" s="9"/>
      <c r="G58" s="10"/>
      <c r="H58" s="20"/>
      <c r="I58" s="20"/>
      <c r="J58" s="182"/>
      <c r="K58" s="185"/>
      <c r="L58" s="182"/>
      <c r="M58" s="185"/>
      <c r="N58" s="182"/>
      <c r="O58" s="35"/>
      <c r="P58" s="182"/>
      <c r="Q58" s="35"/>
      <c r="R58" s="182"/>
      <c r="S58" s="35"/>
      <c r="T58" s="182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20">
        <f t="shared" si="0"/>
        <v>0</v>
      </c>
      <c r="AI58" s="20"/>
      <c r="AJ58" s="164"/>
      <c r="AK58" s="181"/>
      <c r="AL58" s="186"/>
    </row>
    <row r="59" spans="1:39" ht="45" x14ac:dyDescent="0.25">
      <c r="A59" s="30" t="s">
        <v>53</v>
      </c>
      <c r="B59" s="42" t="s">
        <v>54</v>
      </c>
      <c r="C59" s="24"/>
      <c r="D59" s="24"/>
      <c r="E59" s="24"/>
      <c r="F59" s="9"/>
      <c r="G59" s="10"/>
      <c r="H59" s="182">
        <v>48000</v>
      </c>
      <c r="I59" s="182">
        <v>48000</v>
      </c>
      <c r="J59" s="202">
        <v>3995</v>
      </c>
      <c r="K59" s="185"/>
      <c r="L59" s="197">
        <v>3995</v>
      </c>
      <c r="M59" s="185"/>
      <c r="N59" s="197">
        <v>3995</v>
      </c>
      <c r="O59" s="24"/>
      <c r="P59" s="197">
        <v>3995</v>
      </c>
      <c r="Q59" s="24"/>
      <c r="R59" s="197">
        <v>3995</v>
      </c>
      <c r="S59" s="24"/>
      <c r="T59" s="182">
        <v>3995</v>
      </c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0">
        <f t="shared" si="0"/>
        <v>23970</v>
      </c>
      <c r="AI59" s="20"/>
      <c r="AJ59" s="164">
        <f>(T59*6)+AH59</f>
        <v>47940</v>
      </c>
      <c r="AK59" s="181">
        <f>H59-AJ59</f>
        <v>60</v>
      </c>
      <c r="AL59" s="186"/>
    </row>
    <row r="60" spans="1:39" hidden="1" x14ac:dyDescent="0.25">
      <c r="A60" s="43"/>
      <c r="B60" s="44" t="s">
        <v>39</v>
      </c>
      <c r="C60" s="32">
        <v>31000</v>
      </c>
      <c r="D60" s="32">
        <v>31000</v>
      </c>
      <c r="E60" s="24"/>
      <c r="F60" s="9"/>
      <c r="G60" s="10"/>
      <c r="H60" s="20"/>
      <c r="I60" s="20"/>
      <c r="J60" s="182"/>
      <c r="K60" s="185"/>
      <c r="L60" s="182"/>
      <c r="M60" s="185"/>
      <c r="N60" s="182"/>
      <c r="O60" s="24"/>
      <c r="P60" s="182"/>
      <c r="Q60" s="24"/>
      <c r="R60" s="182"/>
      <c r="S60" s="24"/>
      <c r="T60" s="182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0">
        <f t="shared" si="0"/>
        <v>0</v>
      </c>
      <c r="AI60" s="20"/>
      <c r="AJ60" s="164"/>
      <c r="AK60" s="181"/>
      <c r="AL60" s="186"/>
    </row>
    <row r="61" spans="1:39" hidden="1" x14ac:dyDescent="0.25">
      <c r="A61" s="43"/>
      <c r="B61" s="44" t="s">
        <v>40</v>
      </c>
      <c r="C61" s="10">
        <v>31000</v>
      </c>
      <c r="D61" s="10">
        <v>31000</v>
      </c>
      <c r="E61" s="24"/>
      <c r="F61" s="9"/>
      <c r="G61" s="10"/>
      <c r="H61" s="20"/>
      <c r="I61" s="20"/>
      <c r="J61" s="182"/>
      <c r="K61" s="185"/>
      <c r="L61" s="182"/>
      <c r="M61" s="185"/>
      <c r="N61" s="182"/>
      <c r="O61" s="24"/>
      <c r="P61" s="182"/>
      <c r="Q61" s="24"/>
      <c r="R61" s="182"/>
      <c r="S61" s="24"/>
      <c r="T61" s="182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0">
        <f t="shared" si="0"/>
        <v>0</v>
      </c>
      <c r="AI61" s="20"/>
      <c r="AJ61" s="164"/>
      <c r="AK61" s="181"/>
      <c r="AL61" s="186"/>
    </row>
    <row r="62" spans="1:39" hidden="1" x14ac:dyDescent="0.25">
      <c r="A62" s="43"/>
      <c r="B62" s="44" t="s">
        <v>41</v>
      </c>
      <c r="C62" s="10">
        <v>31000</v>
      </c>
      <c r="D62" s="10">
        <v>31000</v>
      </c>
      <c r="E62" s="24"/>
      <c r="F62" s="9"/>
      <c r="G62" s="10"/>
      <c r="H62" s="20"/>
      <c r="I62" s="20"/>
      <c r="J62" s="182"/>
      <c r="K62" s="185"/>
      <c r="L62" s="182"/>
      <c r="M62" s="185"/>
      <c r="N62" s="182"/>
      <c r="O62" s="24"/>
      <c r="P62" s="182"/>
      <c r="Q62" s="24"/>
      <c r="R62" s="182"/>
      <c r="S62" s="24"/>
      <c r="T62" s="182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0">
        <f t="shared" si="0"/>
        <v>0</v>
      </c>
      <c r="AI62" s="20"/>
      <c r="AJ62" s="164"/>
      <c r="AK62" s="181"/>
      <c r="AL62" s="186"/>
    </row>
    <row r="63" spans="1:39" ht="60" x14ac:dyDescent="0.25">
      <c r="A63" s="30" t="s">
        <v>55</v>
      </c>
      <c r="B63" s="42" t="s">
        <v>81</v>
      </c>
      <c r="C63" s="24"/>
      <c r="D63" s="24"/>
      <c r="E63" s="24"/>
      <c r="F63" s="9"/>
      <c r="G63" s="10"/>
      <c r="H63" s="182"/>
      <c r="I63" s="182"/>
      <c r="J63" s="197">
        <v>35027.519999999997</v>
      </c>
      <c r="K63" s="185"/>
      <c r="L63" s="197">
        <v>40778.199999999997</v>
      </c>
      <c r="M63" s="185"/>
      <c r="N63" s="197">
        <v>69992.5</v>
      </c>
      <c r="O63" s="24"/>
      <c r="P63" s="197">
        <v>95779.6</v>
      </c>
      <c r="Q63" s="24"/>
      <c r="R63" s="197">
        <v>107231.79999999997</v>
      </c>
      <c r="S63" s="24"/>
      <c r="T63" s="182">
        <v>160948</v>
      </c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0">
        <f t="shared" si="0"/>
        <v>509757.62</v>
      </c>
      <c r="AI63" s="167">
        <v>606546</v>
      </c>
      <c r="AK63" s="181"/>
      <c r="AL63" s="186"/>
    </row>
    <row r="64" spans="1:39" hidden="1" x14ac:dyDescent="0.25">
      <c r="A64" s="43"/>
      <c r="B64" s="44" t="s">
        <v>39</v>
      </c>
      <c r="C64" s="32">
        <v>3466000</v>
      </c>
      <c r="D64" s="32">
        <v>3466000</v>
      </c>
      <c r="E64" s="24"/>
      <c r="F64" s="9"/>
      <c r="G64" s="10"/>
      <c r="H64" s="20"/>
      <c r="I64" s="20"/>
      <c r="J64" s="182"/>
      <c r="K64" s="185"/>
      <c r="L64" s="182"/>
      <c r="M64" s="185"/>
      <c r="N64" s="182"/>
      <c r="O64" s="24"/>
      <c r="P64" s="182"/>
      <c r="Q64" s="24"/>
      <c r="R64" s="182"/>
      <c r="S64" s="24"/>
      <c r="T64" s="182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0">
        <f t="shared" si="0"/>
        <v>0</v>
      </c>
      <c r="AI64" s="20"/>
      <c r="AJ64" s="164"/>
      <c r="AK64" s="181"/>
      <c r="AL64" s="186"/>
    </row>
    <row r="65" spans="1:38" hidden="1" x14ac:dyDescent="0.25">
      <c r="A65" s="43"/>
      <c r="B65" s="44" t="s">
        <v>40</v>
      </c>
      <c r="C65" s="10">
        <v>3466000</v>
      </c>
      <c r="D65" s="10">
        <v>3466000</v>
      </c>
      <c r="E65" s="24"/>
      <c r="F65" s="9"/>
      <c r="G65" s="10"/>
      <c r="H65" s="20"/>
      <c r="I65" s="20"/>
      <c r="J65" s="182"/>
      <c r="K65" s="185"/>
      <c r="L65" s="182"/>
      <c r="M65" s="185"/>
      <c r="N65" s="182"/>
      <c r="O65" s="24"/>
      <c r="P65" s="182"/>
      <c r="Q65" s="24"/>
      <c r="R65" s="182"/>
      <c r="S65" s="24"/>
      <c r="T65" s="182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0">
        <f t="shared" si="0"/>
        <v>0</v>
      </c>
      <c r="AI65" s="20"/>
      <c r="AJ65" s="164"/>
      <c r="AK65" s="181"/>
      <c r="AL65" s="186"/>
    </row>
    <row r="66" spans="1:38" hidden="1" x14ac:dyDescent="0.25">
      <c r="A66" s="43"/>
      <c r="B66" s="44" t="s">
        <v>41</v>
      </c>
      <c r="C66" s="10">
        <v>1861000</v>
      </c>
      <c r="D66" s="10">
        <v>1861000</v>
      </c>
      <c r="E66" s="24"/>
      <c r="F66" s="9"/>
      <c r="G66" s="10"/>
      <c r="H66" s="20"/>
      <c r="I66" s="20"/>
      <c r="J66" s="182"/>
      <c r="K66" s="185"/>
      <c r="L66" s="182"/>
      <c r="M66" s="185"/>
      <c r="N66" s="182"/>
      <c r="O66" s="24"/>
      <c r="P66" s="182"/>
      <c r="Q66" s="24"/>
      <c r="R66" s="182"/>
      <c r="S66" s="24"/>
      <c r="T66" s="182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0">
        <f t="shared" si="0"/>
        <v>0</v>
      </c>
      <c r="AI66" s="20"/>
      <c r="AJ66" s="164"/>
      <c r="AK66" s="181"/>
      <c r="AL66" s="186"/>
    </row>
    <row r="67" spans="1:38" hidden="1" x14ac:dyDescent="0.25">
      <c r="A67" s="43"/>
      <c r="B67" s="44" t="s">
        <v>56</v>
      </c>
      <c r="C67" s="10">
        <v>1605000</v>
      </c>
      <c r="D67" s="10">
        <v>1605000</v>
      </c>
      <c r="E67" s="24"/>
      <c r="F67" s="9"/>
      <c r="G67" s="10"/>
      <c r="H67" s="20"/>
      <c r="I67" s="20"/>
      <c r="J67" s="182"/>
      <c r="K67" s="185"/>
      <c r="L67" s="182"/>
      <c r="M67" s="185"/>
      <c r="N67" s="182"/>
      <c r="O67" s="24"/>
      <c r="P67" s="182"/>
      <c r="Q67" s="24"/>
      <c r="R67" s="182"/>
      <c r="S67" s="24"/>
      <c r="T67" s="182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0">
        <f t="shared" si="0"/>
        <v>0</v>
      </c>
      <c r="AI67" s="20"/>
      <c r="AJ67" s="164"/>
      <c r="AK67" s="181"/>
      <c r="AL67" s="186"/>
    </row>
    <row r="68" spans="1:38" ht="32.25" customHeight="1" x14ac:dyDescent="0.25">
      <c r="A68" s="43"/>
      <c r="B68" s="269" t="s">
        <v>66</v>
      </c>
      <c r="C68" s="157"/>
      <c r="D68" s="158"/>
      <c r="E68" s="159"/>
      <c r="F68" s="160"/>
      <c r="G68" s="161"/>
      <c r="H68" s="258">
        <v>111360</v>
      </c>
      <c r="I68" s="258">
        <v>111360</v>
      </c>
      <c r="J68" s="91"/>
      <c r="K68" s="91"/>
      <c r="L68" s="91">
        <v>10440</v>
      </c>
      <c r="M68" s="91">
        <v>3</v>
      </c>
      <c r="N68" s="91">
        <v>31320</v>
      </c>
      <c r="O68" s="91">
        <v>9</v>
      </c>
      <c r="P68" s="91">
        <v>10440</v>
      </c>
      <c r="Q68" s="91">
        <v>3</v>
      </c>
      <c r="R68" s="91">
        <v>59160</v>
      </c>
      <c r="S68" s="91">
        <v>17</v>
      </c>
      <c r="T68" s="91">
        <v>0</v>
      </c>
      <c r="U68" s="7">
        <v>0</v>
      </c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85">
        <f t="shared" ref="AH68:AH73" si="2">J68+L68+N68+P68+R68+T68</f>
        <v>111360</v>
      </c>
      <c r="AI68" s="85"/>
      <c r="AJ68" s="164"/>
      <c r="AK68" s="181">
        <f>H68111</f>
        <v>0</v>
      </c>
      <c r="AL68" s="186">
        <v>90</v>
      </c>
    </row>
    <row r="69" spans="1:38" ht="25.5" x14ac:dyDescent="0.25">
      <c r="A69" s="43"/>
      <c r="B69" s="269" t="s">
        <v>67</v>
      </c>
      <c r="C69" s="157"/>
      <c r="D69" s="158"/>
      <c r="E69" s="159"/>
      <c r="F69" s="160"/>
      <c r="G69" s="161"/>
      <c r="H69" s="258">
        <v>40440</v>
      </c>
      <c r="I69" s="258">
        <v>192640</v>
      </c>
      <c r="J69" s="91">
        <v>15900</v>
      </c>
      <c r="K69" s="91">
        <v>58</v>
      </c>
      <c r="L69" s="91">
        <v>2625</v>
      </c>
      <c r="M69" s="91">
        <v>9</v>
      </c>
      <c r="N69" s="91">
        <v>4800</v>
      </c>
      <c r="O69" s="91">
        <v>17</v>
      </c>
      <c r="P69" s="91">
        <v>4350</v>
      </c>
      <c r="Q69" s="91">
        <v>16</v>
      </c>
      <c r="R69" s="91">
        <v>2325</v>
      </c>
      <c r="S69" s="91">
        <v>8</v>
      </c>
      <c r="T69" s="91">
        <v>1875</v>
      </c>
      <c r="U69" s="7">
        <v>7</v>
      </c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85">
        <f t="shared" si="2"/>
        <v>31875</v>
      </c>
      <c r="AI69" s="85"/>
      <c r="AJ69" s="164"/>
      <c r="AK69" s="181">
        <f>H69-AH69</f>
        <v>8565</v>
      </c>
      <c r="AL69" s="186">
        <v>500</v>
      </c>
    </row>
    <row r="70" spans="1:38" x14ac:dyDescent="0.25">
      <c r="A70" s="43"/>
      <c r="B70" s="270" t="s">
        <v>68</v>
      </c>
      <c r="C70" s="157"/>
      <c r="D70" s="158"/>
      <c r="E70" s="159"/>
      <c r="F70" s="160"/>
      <c r="G70" s="161"/>
      <c r="H70" s="258">
        <v>800000</v>
      </c>
      <c r="I70" s="258">
        <v>800000</v>
      </c>
      <c r="J70" s="91">
        <v>24878.2</v>
      </c>
      <c r="K70" s="91">
        <v>18</v>
      </c>
      <c r="L70" s="91">
        <v>56927.75</v>
      </c>
      <c r="M70" s="91">
        <v>71</v>
      </c>
      <c r="N70" s="91">
        <v>51330</v>
      </c>
      <c r="O70" s="91">
        <v>47</v>
      </c>
      <c r="P70" s="91">
        <v>76781</v>
      </c>
      <c r="Q70" s="91">
        <v>60</v>
      </c>
      <c r="R70" s="91">
        <v>82260.899999999994</v>
      </c>
      <c r="S70" s="91">
        <v>65</v>
      </c>
      <c r="T70" s="91">
        <v>116984.45</v>
      </c>
      <c r="U70" s="7">
        <v>116</v>
      </c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85">
        <f t="shared" si="2"/>
        <v>409162.3</v>
      </c>
      <c r="AI70" s="85"/>
      <c r="AJ70" s="164">
        <f>(90000*5)+AH70</f>
        <v>859162.3</v>
      </c>
      <c r="AK70" s="181">
        <f>H70-AJ70</f>
        <v>-59162.300000000047</v>
      </c>
      <c r="AL70" s="186">
        <v>90</v>
      </c>
    </row>
    <row r="71" spans="1:38" x14ac:dyDescent="0.25">
      <c r="A71" s="43"/>
      <c r="B71" s="168" t="s">
        <v>69</v>
      </c>
      <c r="C71" s="169"/>
      <c r="D71" s="170"/>
      <c r="E71" s="171"/>
      <c r="F71" s="172"/>
      <c r="G71" s="173"/>
      <c r="H71" s="258">
        <v>300000</v>
      </c>
      <c r="I71" s="258">
        <v>300000</v>
      </c>
      <c r="J71" s="203"/>
      <c r="K71" s="203">
        <v>198</v>
      </c>
      <c r="L71" s="203"/>
      <c r="M71" s="203">
        <v>66</v>
      </c>
      <c r="N71" s="203"/>
      <c r="O71" s="203">
        <v>1</v>
      </c>
      <c r="P71" s="203"/>
      <c r="Q71" s="203"/>
      <c r="R71" s="203"/>
      <c r="S71" s="203"/>
      <c r="T71" s="203">
        <v>0</v>
      </c>
      <c r="U71" s="174">
        <v>0</v>
      </c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204">
        <f t="shared" si="2"/>
        <v>0</v>
      </c>
      <c r="AI71" s="204"/>
      <c r="AJ71" s="175">
        <v>300000</v>
      </c>
      <c r="AK71" s="205">
        <f>H71-AJ71</f>
        <v>0</v>
      </c>
      <c r="AL71" s="206">
        <v>1200</v>
      </c>
    </row>
    <row r="72" spans="1:38" x14ac:dyDescent="0.25">
      <c r="A72" s="43"/>
      <c r="B72" s="271" t="s">
        <v>70</v>
      </c>
      <c r="C72" s="162"/>
      <c r="D72" s="158"/>
      <c r="E72" s="159"/>
      <c r="F72" s="160"/>
      <c r="G72" s="161"/>
      <c r="H72" s="258">
        <v>621500</v>
      </c>
      <c r="I72" s="258">
        <v>892000</v>
      </c>
      <c r="J72" s="91"/>
      <c r="K72" s="91">
        <v>16</v>
      </c>
      <c r="L72" s="91"/>
      <c r="M72" s="91"/>
      <c r="N72" s="91">
        <v>8329.6</v>
      </c>
      <c r="O72" s="91">
        <v>16</v>
      </c>
      <c r="P72" s="91">
        <v>15660.8</v>
      </c>
      <c r="Q72" s="91">
        <v>26</v>
      </c>
      <c r="R72" s="91">
        <v>15666.8</v>
      </c>
      <c r="S72" s="91">
        <v>29</v>
      </c>
      <c r="T72" s="91">
        <v>14491.2</v>
      </c>
      <c r="U72" s="7">
        <v>36</v>
      </c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85">
        <f t="shared" si="2"/>
        <v>54148.399999999994</v>
      </c>
      <c r="AI72" s="85"/>
      <c r="AJ72" s="164">
        <f>AH72+(17000*7)</f>
        <v>173148.4</v>
      </c>
      <c r="AK72" s="252">
        <f>H72-AJ72</f>
        <v>448351.6</v>
      </c>
      <c r="AL72" s="186">
        <v>70</v>
      </c>
    </row>
    <row r="73" spans="1:38" x14ac:dyDescent="0.25">
      <c r="A73" s="43"/>
      <c r="B73" s="272" t="s">
        <v>71</v>
      </c>
      <c r="C73" s="157"/>
      <c r="D73" s="158"/>
      <c r="E73" s="159"/>
      <c r="F73" s="160"/>
      <c r="G73" s="161"/>
      <c r="H73" s="259">
        <v>14800</v>
      </c>
      <c r="I73" s="259">
        <v>14800</v>
      </c>
      <c r="J73" s="91"/>
      <c r="K73" s="91">
        <v>23</v>
      </c>
      <c r="L73" s="91"/>
      <c r="M73" s="91">
        <v>18</v>
      </c>
      <c r="N73" s="91"/>
      <c r="O73" s="91">
        <v>9</v>
      </c>
      <c r="P73" s="91"/>
      <c r="Q73" s="91">
        <v>14</v>
      </c>
      <c r="R73" s="91"/>
      <c r="S73" s="91">
        <v>0</v>
      </c>
      <c r="T73" s="91">
        <v>0</v>
      </c>
      <c r="U73" s="7">
        <v>31</v>
      </c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85">
        <f t="shared" si="2"/>
        <v>0</v>
      </c>
      <c r="AI73" s="85"/>
      <c r="AJ73" s="164"/>
      <c r="AK73" s="181"/>
      <c r="AL73" s="186"/>
    </row>
    <row r="74" spans="1:38" ht="30" x14ac:dyDescent="0.25">
      <c r="A74" s="30" t="s">
        <v>57</v>
      </c>
      <c r="B74" s="42" t="s">
        <v>58</v>
      </c>
      <c r="C74" s="10"/>
      <c r="D74" s="10"/>
      <c r="E74" s="24"/>
      <c r="F74" s="9"/>
      <c r="G74" s="10"/>
      <c r="H74" s="182">
        <v>6201200</v>
      </c>
      <c r="I74" s="182">
        <v>6201200</v>
      </c>
      <c r="J74" s="197">
        <v>512365</v>
      </c>
      <c r="K74" s="185">
        <v>1208</v>
      </c>
      <c r="L74" s="197">
        <v>510985</v>
      </c>
      <c r="M74" s="185">
        <v>1197</v>
      </c>
      <c r="N74" s="197">
        <v>477965</v>
      </c>
      <c r="O74" s="24">
        <v>1205</v>
      </c>
      <c r="P74" s="197">
        <v>513565</v>
      </c>
      <c r="Q74" s="24">
        <v>1205</v>
      </c>
      <c r="R74" s="197">
        <v>515095</v>
      </c>
      <c r="S74" s="24">
        <v>1212</v>
      </c>
      <c r="T74" s="182">
        <v>516920</v>
      </c>
      <c r="U74" s="24">
        <v>1220</v>
      </c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0">
        <f t="shared" ref="AH74:AH82" si="3">J74+L74+N74+P74+R74+T74</f>
        <v>3046895</v>
      </c>
      <c r="AI74" s="20"/>
      <c r="AJ74" s="164">
        <f>(T74*6)+AH74</f>
        <v>6148415</v>
      </c>
      <c r="AK74" s="181">
        <f>H74-AJ74</f>
        <v>52785</v>
      </c>
      <c r="AL74" s="186"/>
    </row>
    <row r="75" spans="1:38" hidden="1" x14ac:dyDescent="0.25">
      <c r="A75" s="43"/>
      <c r="B75" s="44" t="s">
        <v>39</v>
      </c>
      <c r="C75" s="32">
        <v>5181000</v>
      </c>
      <c r="D75" s="32">
        <v>5181000</v>
      </c>
      <c r="E75" s="24"/>
      <c r="F75" s="9"/>
      <c r="G75" s="10"/>
      <c r="H75" s="20"/>
      <c r="I75" s="20"/>
      <c r="J75" s="182"/>
      <c r="K75" s="185"/>
      <c r="L75" s="182"/>
      <c r="M75" s="185"/>
      <c r="N75" s="182"/>
      <c r="O75" s="24"/>
      <c r="P75" s="182"/>
      <c r="Q75" s="24"/>
      <c r="R75" s="182"/>
      <c r="S75" s="24"/>
      <c r="T75" s="182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0">
        <f t="shared" si="3"/>
        <v>0</v>
      </c>
      <c r="AI75" s="20"/>
      <c r="AJ75" s="164"/>
      <c r="AK75" s="181"/>
      <c r="AL75" s="186"/>
    </row>
    <row r="76" spans="1:38" hidden="1" x14ac:dyDescent="0.25">
      <c r="A76" s="43"/>
      <c r="B76" s="44" t="s">
        <v>40</v>
      </c>
      <c r="C76" s="10">
        <v>5181000</v>
      </c>
      <c r="D76" s="10">
        <v>5181000</v>
      </c>
      <c r="E76" s="24"/>
      <c r="F76" s="9"/>
      <c r="G76" s="10"/>
      <c r="H76" s="20"/>
      <c r="I76" s="20"/>
      <c r="J76" s="182"/>
      <c r="K76" s="185"/>
      <c r="L76" s="182"/>
      <c r="M76" s="185"/>
      <c r="N76" s="182"/>
      <c r="O76" s="24"/>
      <c r="P76" s="182"/>
      <c r="Q76" s="24"/>
      <c r="R76" s="182"/>
      <c r="S76" s="24"/>
      <c r="T76" s="182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0">
        <f t="shared" si="3"/>
        <v>0</v>
      </c>
      <c r="AI76" s="20"/>
      <c r="AJ76" s="164"/>
      <c r="AK76" s="181"/>
      <c r="AL76" s="186"/>
    </row>
    <row r="77" spans="1:38" hidden="1" x14ac:dyDescent="0.25">
      <c r="A77" s="43"/>
      <c r="B77" s="44" t="s">
        <v>41</v>
      </c>
      <c r="C77" s="10">
        <v>5181000</v>
      </c>
      <c r="D77" s="10">
        <v>5181000</v>
      </c>
      <c r="E77" s="24"/>
      <c r="F77" s="9"/>
      <c r="G77" s="10"/>
      <c r="H77" s="20"/>
      <c r="I77" s="20"/>
      <c r="J77" s="182"/>
      <c r="K77" s="185"/>
      <c r="L77" s="182"/>
      <c r="M77" s="185"/>
      <c r="N77" s="182"/>
      <c r="O77" s="24"/>
      <c r="P77" s="182"/>
      <c r="Q77" s="24"/>
      <c r="R77" s="182"/>
      <c r="S77" s="24"/>
      <c r="T77" s="182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0">
        <f t="shared" si="3"/>
        <v>0</v>
      </c>
      <c r="AI77" s="20"/>
      <c r="AJ77" s="164"/>
      <c r="AK77" s="181"/>
      <c r="AL77" s="186"/>
    </row>
    <row r="78" spans="1:38" ht="30" x14ac:dyDescent="0.25">
      <c r="A78" s="30" t="s">
        <v>59</v>
      </c>
      <c r="B78" s="42" t="s">
        <v>60</v>
      </c>
      <c r="C78" s="10"/>
      <c r="D78" s="10"/>
      <c r="E78" s="24"/>
      <c r="F78" s="9"/>
      <c r="G78" s="10"/>
      <c r="H78" s="182">
        <v>2178700</v>
      </c>
      <c r="I78" s="182">
        <v>2178700</v>
      </c>
      <c r="J78" s="182"/>
      <c r="K78" s="185">
        <v>334</v>
      </c>
      <c r="L78" s="197">
        <v>190822</v>
      </c>
      <c r="M78" s="185">
        <v>334</v>
      </c>
      <c r="N78" s="197">
        <v>359178</v>
      </c>
      <c r="O78" s="24">
        <v>332</v>
      </c>
      <c r="P78" s="197">
        <v>185897</v>
      </c>
      <c r="Q78" s="24">
        <v>334</v>
      </c>
      <c r="R78" s="197">
        <v>185900</v>
      </c>
      <c r="S78" s="24">
        <v>329</v>
      </c>
      <c r="T78" s="182">
        <v>178959</v>
      </c>
      <c r="U78" s="24">
        <v>323</v>
      </c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0">
        <f t="shared" si="3"/>
        <v>1100756</v>
      </c>
      <c r="AI78" s="20"/>
      <c r="AJ78" s="164">
        <f>(R78*6)+AH78</f>
        <v>2216156</v>
      </c>
      <c r="AK78" s="181">
        <f>H78-AJ78</f>
        <v>-37456</v>
      </c>
      <c r="AL78" s="186"/>
    </row>
    <row r="79" spans="1:38" hidden="1" x14ac:dyDescent="0.25">
      <c r="A79" s="43"/>
      <c r="B79" s="44" t="s">
        <v>39</v>
      </c>
      <c r="C79" s="32">
        <v>2263000</v>
      </c>
      <c r="D79" s="32">
        <v>2263000</v>
      </c>
      <c r="E79" s="24"/>
      <c r="F79" s="9"/>
      <c r="G79" s="10"/>
      <c r="H79" s="20"/>
      <c r="I79" s="20"/>
      <c r="J79" s="182"/>
      <c r="K79" s="185"/>
      <c r="L79" s="182"/>
      <c r="M79" s="185"/>
      <c r="N79" s="182"/>
      <c r="O79" s="24"/>
      <c r="P79" s="182"/>
      <c r="Q79" s="24"/>
      <c r="R79" s="182"/>
      <c r="S79" s="24"/>
      <c r="T79" s="182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0">
        <f t="shared" si="3"/>
        <v>0</v>
      </c>
      <c r="AI79" s="20"/>
      <c r="AJ79" s="164"/>
      <c r="AK79" s="181"/>
      <c r="AL79" s="186"/>
    </row>
    <row r="80" spans="1:38" hidden="1" x14ac:dyDescent="0.25">
      <c r="A80" s="43"/>
      <c r="B80" s="44" t="s">
        <v>40</v>
      </c>
      <c r="C80" s="10">
        <v>2263000</v>
      </c>
      <c r="D80" s="10">
        <v>2263000</v>
      </c>
      <c r="E80" s="24"/>
      <c r="F80" s="9"/>
      <c r="G80" s="10"/>
      <c r="H80" s="20"/>
      <c r="I80" s="20"/>
      <c r="J80" s="182"/>
      <c r="K80" s="185"/>
      <c r="L80" s="182"/>
      <c r="M80" s="185"/>
      <c r="N80" s="182"/>
      <c r="O80" s="24"/>
      <c r="P80" s="182"/>
      <c r="Q80" s="24"/>
      <c r="R80" s="182"/>
      <c r="S80" s="24"/>
      <c r="T80" s="182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0">
        <f t="shared" si="3"/>
        <v>0</v>
      </c>
      <c r="AI80" s="20"/>
      <c r="AJ80" s="164"/>
      <c r="AK80" s="181"/>
      <c r="AL80" s="186"/>
    </row>
    <row r="81" spans="1:40" hidden="1" x14ac:dyDescent="0.25">
      <c r="A81" s="43"/>
      <c r="B81" s="44" t="s">
        <v>41</v>
      </c>
      <c r="C81" s="10">
        <v>2263000</v>
      </c>
      <c r="D81" s="10">
        <v>2263000</v>
      </c>
      <c r="E81" s="24"/>
      <c r="F81" s="9"/>
      <c r="G81" s="10"/>
      <c r="H81" s="20"/>
      <c r="I81" s="20"/>
      <c r="J81" s="182"/>
      <c r="K81" s="185"/>
      <c r="L81" s="182"/>
      <c r="M81" s="185"/>
      <c r="N81" s="182"/>
      <c r="O81" s="24"/>
      <c r="P81" s="182"/>
      <c r="Q81" s="24"/>
      <c r="R81" s="182"/>
      <c r="S81" s="24"/>
      <c r="T81" s="182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0">
        <f t="shared" si="3"/>
        <v>0</v>
      </c>
      <c r="AI81" s="20"/>
      <c r="AJ81" s="164"/>
      <c r="AK81" s="181"/>
      <c r="AL81" s="186"/>
    </row>
    <row r="82" spans="1:40" ht="60.75" thickBot="1" x14ac:dyDescent="0.3">
      <c r="A82" s="30" t="s">
        <v>61</v>
      </c>
      <c r="B82" s="42" t="s">
        <v>62</v>
      </c>
      <c r="C82" s="24"/>
      <c r="D82" s="24"/>
      <c r="E82" s="24"/>
      <c r="F82" s="9"/>
      <c r="G82" s="10"/>
      <c r="H82" s="182">
        <v>403200</v>
      </c>
      <c r="I82" s="182">
        <v>343200</v>
      </c>
      <c r="J82" s="197">
        <v>28424</v>
      </c>
      <c r="K82" s="185">
        <v>60</v>
      </c>
      <c r="L82" s="197">
        <v>29903</v>
      </c>
      <c r="M82" s="185">
        <v>64</v>
      </c>
      <c r="N82" s="197">
        <v>27574</v>
      </c>
      <c r="O82" s="24">
        <v>68</v>
      </c>
      <c r="P82" s="197">
        <v>30532</v>
      </c>
      <c r="Q82" s="24">
        <v>66</v>
      </c>
      <c r="R82" s="197">
        <v>30243</v>
      </c>
      <c r="S82" s="24">
        <v>66</v>
      </c>
      <c r="T82" s="182">
        <v>31331</v>
      </c>
      <c r="U82" s="24">
        <v>60</v>
      </c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0">
        <f t="shared" si="3"/>
        <v>178007</v>
      </c>
      <c r="AI82" s="20"/>
      <c r="AJ82" s="164">
        <f>(T82*5)+AH82</f>
        <v>334662</v>
      </c>
      <c r="AK82" s="192">
        <f>H82-AJ82</f>
        <v>68538</v>
      </c>
      <c r="AL82" s="186"/>
      <c r="AM82" s="211">
        <v>60000</v>
      </c>
    </row>
    <row r="83" spans="1:40" hidden="1" x14ac:dyDescent="0.25">
      <c r="A83" s="43"/>
      <c r="B83" s="44" t="s">
        <v>39</v>
      </c>
      <c r="C83" s="32">
        <v>372000</v>
      </c>
      <c r="D83" s="32">
        <v>372000</v>
      </c>
      <c r="E83" s="24"/>
      <c r="F83" s="9"/>
      <c r="G83" s="10"/>
      <c r="H83" s="10"/>
      <c r="I83" s="10">
        <f>SUM(I21:I82)</f>
        <v>39964000</v>
      </c>
      <c r="J83" s="9"/>
      <c r="K83" s="10"/>
      <c r="L83" s="9"/>
      <c r="M83" s="10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38"/>
      <c r="AK83" s="38"/>
      <c r="AL83" s="116"/>
    </row>
    <row r="84" spans="1:40" hidden="1" x14ac:dyDescent="0.25">
      <c r="A84" s="43"/>
      <c r="B84" s="44" t="s">
        <v>40</v>
      </c>
      <c r="C84" s="10">
        <v>372000</v>
      </c>
      <c r="D84" s="10">
        <v>372000</v>
      </c>
      <c r="E84" s="24"/>
      <c r="F84" s="9"/>
      <c r="G84" s="10"/>
      <c r="H84" s="10"/>
      <c r="I84" s="10"/>
      <c r="J84" s="9"/>
      <c r="K84" s="10"/>
      <c r="L84" s="9"/>
      <c r="M84" s="10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38"/>
      <c r="AK84" s="38"/>
      <c r="AL84" s="116"/>
    </row>
    <row r="85" spans="1:40" hidden="1" x14ac:dyDescent="0.25">
      <c r="A85" s="267"/>
      <c r="B85" s="260" t="s">
        <v>41</v>
      </c>
      <c r="C85" s="261">
        <v>372000</v>
      </c>
      <c r="D85" s="261">
        <v>372000</v>
      </c>
      <c r="E85" s="262"/>
      <c r="F85" s="263"/>
      <c r="G85" s="261"/>
      <c r="H85" s="261"/>
      <c r="I85" s="261"/>
      <c r="J85" s="9"/>
      <c r="K85" s="10"/>
      <c r="L85" s="9"/>
      <c r="M85" s="10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38"/>
      <c r="AK85" s="38"/>
      <c r="AL85" s="38"/>
    </row>
    <row r="86" spans="1:40" ht="15.75" thickBot="1" x14ac:dyDescent="0.3">
      <c r="A86" s="265"/>
      <c r="B86" s="264" t="s">
        <v>107</v>
      </c>
      <c r="C86" s="265"/>
      <c r="D86" s="265"/>
      <c r="E86" s="265"/>
      <c r="F86" s="265"/>
      <c r="G86" s="265"/>
      <c r="H86" s="265">
        <v>0</v>
      </c>
      <c r="I86" s="266">
        <v>36000</v>
      </c>
      <c r="AK86" s="176"/>
    </row>
    <row r="87" spans="1:40" x14ac:dyDescent="0.25">
      <c r="H87" s="48"/>
      <c r="I87" s="48"/>
    </row>
    <row r="88" spans="1:40" x14ac:dyDescent="0.25">
      <c r="H88" s="268"/>
      <c r="I88" s="268"/>
      <c r="AK88" s="180">
        <f>AK82+AK55+AK41+AK37+AK24</f>
        <v>-478996</v>
      </c>
      <c r="AM88" s="213">
        <f>SUM(AM29:AM87)</f>
        <v>460000</v>
      </c>
    </row>
    <row r="89" spans="1:40" x14ac:dyDescent="0.25">
      <c r="AH89" s="217">
        <f>H72-AH72</f>
        <v>567351.6</v>
      </c>
      <c r="AM89" s="256">
        <f>Sheet1!M14</f>
        <v>270048.40000000002</v>
      </c>
      <c r="AN89" s="257" t="s">
        <v>104</v>
      </c>
    </row>
    <row r="90" spans="1:40" x14ac:dyDescent="0.25">
      <c r="K90" s="177"/>
      <c r="AM90" s="177">
        <f>AM88-AM89</f>
        <v>189951.59999999998</v>
      </c>
    </row>
    <row r="91" spans="1:40" x14ac:dyDescent="0.25">
      <c r="AM91" s="254">
        <v>36000</v>
      </c>
      <c r="AN91" s="255" t="s">
        <v>105</v>
      </c>
    </row>
    <row r="92" spans="1:40" ht="45" x14ac:dyDescent="0.25">
      <c r="B92" s="178" t="s">
        <v>91</v>
      </c>
      <c r="AM92" s="218">
        <f>AM90-AM91</f>
        <v>153951.59999999998</v>
      </c>
      <c r="AN92" s="253" t="s">
        <v>106</v>
      </c>
    </row>
    <row r="93" spans="1:40" ht="30" x14ac:dyDescent="0.25">
      <c r="B93" s="179" t="s">
        <v>92</v>
      </c>
      <c r="AM93" s="219">
        <f>AM92+AK69</f>
        <v>162516.59999999998</v>
      </c>
    </row>
    <row r="94" spans="1:40" x14ac:dyDescent="0.25">
      <c r="B94" s="179" t="s">
        <v>93</v>
      </c>
    </row>
    <row r="95" spans="1:40" ht="45" x14ac:dyDescent="0.25">
      <c r="B95" s="178" t="s">
        <v>94</v>
      </c>
    </row>
    <row r="96" spans="1:40" x14ac:dyDescent="0.25">
      <c r="B96" s="179" t="s">
        <v>95</v>
      </c>
    </row>
    <row r="97" spans="2:2" x14ac:dyDescent="0.25">
      <c r="B97" s="179" t="s">
        <v>96</v>
      </c>
    </row>
    <row r="98" spans="2:2" ht="45" x14ac:dyDescent="0.25">
      <c r="B98" s="178" t="s">
        <v>97</v>
      </c>
    </row>
    <row r="99" spans="2:2" x14ac:dyDescent="0.25">
      <c r="B99" s="179" t="s">
        <v>98</v>
      </c>
    </row>
    <row r="100" spans="2:2" x14ac:dyDescent="0.25">
      <c r="B100" s="178"/>
    </row>
    <row r="101" spans="2:2" x14ac:dyDescent="0.25">
      <c r="B101" s="179"/>
    </row>
  </sheetData>
  <mergeCells count="22">
    <mergeCell ref="F1:G2"/>
    <mergeCell ref="A1:A3"/>
    <mergeCell ref="B1:B3"/>
    <mergeCell ref="C1:C3"/>
    <mergeCell ref="D1:D3"/>
    <mergeCell ref="E1:E3"/>
    <mergeCell ref="AJ1:AJ3"/>
    <mergeCell ref="AK1:AK3"/>
    <mergeCell ref="AL1:AL3"/>
    <mergeCell ref="AB2:AC2"/>
    <mergeCell ref="AD2:AE2"/>
    <mergeCell ref="AF2:AG2"/>
    <mergeCell ref="J1:AG1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16" right="0.16" top="0.17" bottom="0.16" header="0.16" footer="0.16"/>
  <pageSetup scale="6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"/>
  <sheetViews>
    <sheetView topLeftCell="B27" zoomScale="80" zoomScaleNormal="80" workbookViewId="0">
      <selection activeCell="AG35" sqref="I35:AG35"/>
    </sheetView>
  </sheetViews>
  <sheetFormatPr defaultRowHeight="15" x14ac:dyDescent="0.25"/>
  <cols>
    <col min="1" max="1" width="12.28515625" style="100" hidden="1" customWidth="1"/>
    <col min="2" max="2" width="25.85546875" style="100" customWidth="1"/>
    <col min="3" max="3" width="14.7109375" style="100" hidden="1" customWidth="1"/>
    <col min="4" max="4" width="15.28515625" style="100" hidden="1" customWidth="1"/>
    <col min="5" max="5" width="23.7109375" style="100" hidden="1" customWidth="1"/>
    <col min="6" max="6" width="13.85546875" style="100" hidden="1" customWidth="1"/>
    <col min="7" max="7" width="14.42578125" style="100" hidden="1" customWidth="1"/>
    <col min="8" max="8" width="10.28515625" style="100" hidden="1" customWidth="1"/>
    <col min="9" max="9" width="16.140625" style="100" customWidth="1"/>
    <col min="10" max="10" width="9.42578125" style="100" hidden="1" customWidth="1"/>
    <col min="11" max="11" width="11.28515625" style="100" customWidth="1"/>
    <col min="12" max="12" width="8.28515625" style="100" hidden="1" customWidth="1"/>
    <col min="13" max="13" width="11.42578125" style="100" customWidth="1"/>
    <col min="14" max="14" width="9.42578125" style="100" hidden="1" customWidth="1"/>
    <col min="15" max="15" width="9.42578125" style="100" customWidth="1"/>
    <col min="16" max="16" width="9.42578125" style="100" hidden="1" customWidth="1"/>
    <col min="17" max="17" width="12.5703125" style="100" customWidth="1"/>
    <col min="18" max="18" width="9.42578125" style="100" hidden="1" customWidth="1"/>
    <col min="19" max="19" width="12.140625" style="147" customWidth="1"/>
    <col min="20" max="20" width="9.140625" style="147" hidden="1" customWidth="1"/>
    <col min="21" max="32" width="9.140625" style="100" hidden="1" customWidth="1"/>
    <col min="33" max="33" width="21.42578125" style="100" customWidth="1"/>
    <col min="34" max="34" width="10.7109375" style="100" customWidth="1"/>
    <col min="35" max="35" width="16.140625" style="100" customWidth="1"/>
    <col min="36" max="36" width="14.140625" style="100" customWidth="1"/>
    <col min="37" max="16384" width="9.140625" style="100"/>
  </cols>
  <sheetData>
    <row r="1" spans="1:36" ht="15.75" customHeight="1" thickBot="1" x14ac:dyDescent="0.3">
      <c r="A1" s="230" t="s">
        <v>0</v>
      </c>
      <c r="B1" s="233" t="s">
        <v>1</v>
      </c>
      <c r="C1" s="233" t="s">
        <v>2</v>
      </c>
      <c r="D1" s="233" t="s">
        <v>3</v>
      </c>
      <c r="E1" s="233" t="s">
        <v>65</v>
      </c>
      <c r="F1" s="226" t="s">
        <v>4</v>
      </c>
      <c r="G1" s="227"/>
      <c r="H1" s="55"/>
      <c r="I1" s="238" t="s">
        <v>88</v>
      </c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40"/>
      <c r="AG1" s="56"/>
      <c r="AH1" s="241" t="s">
        <v>86</v>
      </c>
      <c r="AI1" s="244" t="s">
        <v>85</v>
      </c>
      <c r="AJ1" s="247" t="s">
        <v>72</v>
      </c>
    </row>
    <row r="2" spans="1:36" ht="15" customHeight="1" x14ac:dyDescent="0.25">
      <c r="A2" s="231"/>
      <c r="B2" s="234"/>
      <c r="C2" s="234"/>
      <c r="D2" s="234"/>
      <c r="E2" s="234"/>
      <c r="F2" s="228"/>
      <c r="G2" s="229"/>
      <c r="H2" s="56"/>
      <c r="I2" s="236" t="s">
        <v>5</v>
      </c>
      <c r="J2" s="250"/>
      <c r="K2" s="236" t="s">
        <v>6</v>
      </c>
      <c r="L2" s="251"/>
      <c r="M2" s="236" t="s">
        <v>7</v>
      </c>
      <c r="N2" s="251"/>
      <c r="O2" s="236" t="s">
        <v>8</v>
      </c>
      <c r="P2" s="251"/>
      <c r="Q2" s="236" t="s">
        <v>9</v>
      </c>
      <c r="R2" s="251"/>
      <c r="S2" s="236" t="s">
        <v>10</v>
      </c>
      <c r="T2" s="251"/>
      <c r="U2" s="236" t="s">
        <v>11</v>
      </c>
      <c r="V2" s="251"/>
      <c r="W2" s="236" t="s">
        <v>12</v>
      </c>
      <c r="X2" s="251"/>
      <c r="Y2" s="236" t="s">
        <v>13</v>
      </c>
      <c r="Z2" s="251"/>
      <c r="AA2" s="236" t="s">
        <v>14</v>
      </c>
      <c r="AB2" s="251"/>
      <c r="AC2" s="236" t="s">
        <v>15</v>
      </c>
      <c r="AD2" s="251"/>
      <c r="AE2" s="236" t="s">
        <v>16</v>
      </c>
      <c r="AF2" s="237"/>
      <c r="AG2" s="56"/>
      <c r="AH2" s="242"/>
      <c r="AI2" s="245"/>
      <c r="AJ2" s="248"/>
    </row>
    <row r="3" spans="1:36" ht="62.25" customHeight="1" thickBot="1" x14ac:dyDescent="0.3">
      <c r="A3" s="232"/>
      <c r="B3" s="235"/>
      <c r="C3" s="235"/>
      <c r="D3" s="235"/>
      <c r="E3" s="235"/>
      <c r="F3" s="57" t="s">
        <v>17</v>
      </c>
      <c r="G3" s="58" t="s">
        <v>18</v>
      </c>
      <c r="H3" s="59" t="s">
        <v>87</v>
      </c>
      <c r="I3" s="57" t="s">
        <v>17</v>
      </c>
      <c r="J3" s="58" t="s">
        <v>18</v>
      </c>
      <c r="K3" s="57" t="s">
        <v>17</v>
      </c>
      <c r="L3" s="58" t="s">
        <v>18</v>
      </c>
      <c r="M3" s="57" t="s">
        <v>17</v>
      </c>
      <c r="N3" s="58" t="s">
        <v>18</v>
      </c>
      <c r="O3" s="57" t="s">
        <v>17</v>
      </c>
      <c r="P3" s="58" t="s">
        <v>18</v>
      </c>
      <c r="Q3" s="57" t="s">
        <v>17</v>
      </c>
      <c r="R3" s="58" t="s">
        <v>18</v>
      </c>
      <c r="S3" s="137" t="s">
        <v>17</v>
      </c>
      <c r="T3" s="58" t="s">
        <v>18</v>
      </c>
      <c r="U3" s="57" t="s">
        <v>17</v>
      </c>
      <c r="V3" s="58" t="s">
        <v>18</v>
      </c>
      <c r="W3" s="57" t="s">
        <v>17</v>
      </c>
      <c r="X3" s="58" t="s">
        <v>18</v>
      </c>
      <c r="Y3" s="57" t="s">
        <v>17</v>
      </c>
      <c r="Z3" s="58" t="s">
        <v>18</v>
      </c>
      <c r="AA3" s="57" t="s">
        <v>17</v>
      </c>
      <c r="AB3" s="58" t="s">
        <v>18</v>
      </c>
      <c r="AC3" s="57" t="s">
        <v>17</v>
      </c>
      <c r="AD3" s="58" t="s">
        <v>18</v>
      </c>
      <c r="AE3" s="57" t="s">
        <v>17</v>
      </c>
      <c r="AF3" s="58" t="s">
        <v>18</v>
      </c>
      <c r="AG3" s="152"/>
      <c r="AH3" s="243"/>
      <c r="AI3" s="246"/>
      <c r="AJ3" s="249"/>
    </row>
    <row r="4" spans="1:36" ht="16.5" hidden="1" customHeight="1" thickTop="1" x14ac:dyDescent="0.25">
      <c r="A4" s="11" t="s">
        <v>19</v>
      </c>
      <c r="B4" s="60" t="s">
        <v>20</v>
      </c>
      <c r="C4" s="101">
        <v>1326065000</v>
      </c>
      <c r="D4" s="102">
        <v>1326065000</v>
      </c>
      <c r="E4" s="61"/>
      <c r="F4" s="103"/>
      <c r="G4" s="62"/>
      <c r="H4" s="63"/>
      <c r="I4" s="104"/>
      <c r="J4" s="62"/>
      <c r="K4" s="64"/>
      <c r="L4" s="65"/>
      <c r="M4" s="66"/>
      <c r="N4" s="67"/>
      <c r="O4" s="68"/>
      <c r="P4" s="67"/>
      <c r="Q4" s="68"/>
      <c r="R4" s="67"/>
      <c r="S4" s="138"/>
      <c r="T4" s="139"/>
      <c r="U4" s="68"/>
      <c r="V4" s="67"/>
      <c r="W4" s="68"/>
      <c r="X4" s="67"/>
      <c r="Y4" s="68"/>
      <c r="Z4" s="67"/>
      <c r="AA4" s="68"/>
      <c r="AB4" s="67"/>
      <c r="AC4" s="68"/>
      <c r="AD4" s="67"/>
      <c r="AE4" s="68"/>
      <c r="AF4" s="67"/>
      <c r="AG4" s="153"/>
      <c r="AH4" s="69"/>
      <c r="AI4" s="70"/>
      <c r="AJ4" s="71"/>
    </row>
    <row r="5" spans="1:36" ht="16.5" hidden="1" thickTop="1" x14ac:dyDescent="0.25">
      <c r="A5" s="72"/>
      <c r="B5" s="73" t="s">
        <v>21</v>
      </c>
      <c r="C5" s="105"/>
      <c r="D5" s="106"/>
      <c r="E5" s="74"/>
      <c r="F5" s="15"/>
      <c r="G5" s="54"/>
      <c r="H5" s="75"/>
      <c r="I5" s="17"/>
      <c r="J5" s="54"/>
      <c r="K5" s="17"/>
      <c r="L5" s="54"/>
      <c r="M5" s="76"/>
      <c r="N5" s="77"/>
      <c r="O5" s="78"/>
      <c r="P5" s="77"/>
      <c r="Q5" s="78"/>
      <c r="R5" s="77"/>
      <c r="S5" s="140"/>
      <c r="T5" s="141"/>
      <c r="U5" s="78"/>
      <c r="V5" s="77"/>
      <c r="W5" s="78"/>
      <c r="X5" s="77"/>
      <c r="Y5" s="78"/>
      <c r="Z5" s="77"/>
      <c r="AA5" s="78"/>
      <c r="AB5" s="77"/>
      <c r="AC5" s="78"/>
      <c r="AD5" s="77"/>
      <c r="AE5" s="78"/>
      <c r="AF5" s="77"/>
      <c r="AG5" s="154"/>
    </row>
    <row r="6" spans="1:36" ht="16.5" hidden="1" thickTop="1" x14ac:dyDescent="0.25">
      <c r="A6" s="72"/>
      <c r="B6" s="73" t="s">
        <v>22</v>
      </c>
      <c r="C6" s="105"/>
      <c r="D6" s="107"/>
      <c r="E6" s="74"/>
      <c r="F6" s="15"/>
      <c r="G6" s="54"/>
      <c r="H6" s="75"/>
      <c r="I6" s="17"/>
      <c r="J6" s="54"/>
      <c r="K6" s="17"/>
      <c r="L6" s="54"/>
      <c r="M6" s="76"/>
      <c r="N6" s="77"/>
      <c r="O6" s="78"/>
      <c r="P6" s="77"/>
      <c r="Q6" s="78"/>
      <c r="R6" s="77"/>
      <c r="S6" s="140"/>
      <c r="T6" s="141"/>
      <c r="U6" s="78"/>
      <c r="V6" s="77"/>
      <c r="W6" s="78"/>
      <c r="X6" s="77"/>
      <c r="Y6" s="78"/>
      <c r="Z6" s="77"/>
      <c r="AA6" s="78"/>
      <c r="AB6" s="77"/>
      <c r="AC6" s="78"/>
      <c r="AD6" s="77"/>
      <c r="AE6" s="78"/>
      <c r="AF6" s="77"/>
      <c r="AG6" s="154"/>
    </row>
    <row r="7" spans="1:36" ht="16.5" hidden="1" thickTop="1" x14ac:dyDescent="0.25">
      <c r="A7" s="79"/>
      <c r="B7" s="73" t="s">
        <v>23</v>
      </c>
      <c r="C7" s="105"/>
      <c r="D7" s="107"/>
      <c r="E7" s="74"/>
      <c r="F7" s="15"/>
      <c r="G7" s="54"/>
      <c r="H7" s="75"/>
      <c r="I7" s="17"/>
      <c r="J7" s="54"/>
      <c r="K7" s="17"/>
      <c r="L7" s="54"/>
      <c r="M7" s="76"/>
      <c r="N7" s="77"/>
      <c r="O7" s="78"/>
      <c r="P7" s="77"/>
      <c r="Q7" s="78"/>
      <c r="R7" s="77"/>
      <c r="S7" s="140"/>
      <c r="T7" s="141"/>
      <c r="U7" s="78"/>
      <c r="V7" s="77"/>
      <c r="W7" s="78"/>
      <c r="X7" s="77"/>
      <c r="Y7" s="78"/>
      <c r="Z7" s="77"/>
      <c r="AA7" s="78"/>
      <c r="AB7" s="77"/>
      <c r="AC7" s="78"/>
      <c r="AD7" s="77"/>
      <c r="AE7" s="78"/>
      <c r="AF7" s="77"/>
      <c r="AG7" s="154"/>
    </row>
    <row r="8" spans="1:36" ht="16.5" hidden="1" thickTop="1" x14ac:dyDescent="0.25">
      <c r="A8" s="79"/>
      <c r="B8" s="73" t="s">
        <v>24</v>
      </c>
      <c r="C8" s="105"/>
      <c r="D8" s="107"/>
      <c r="E8" s="74"/>
      <c r="F8" s="108"/>
      <c r="G8" s="54"/>
      <c r="H8" s="75"/>
      <c r="I8" s="108"/>
      <c r="J8" s="54"/>
      <c r="K8" s="17"/>
      <c r="L8" s="54"/>
      <c r="M8" s="76"/>
      <c r="N8" s="77"/>
      <c r="O8" s="78"/>
      <c r="P8" s="77"/>
      <c r="Q8" s="78"/>
      <c r="R8" s="77"/>
      <c r="S8" s="140"/>
      <c r="T8" s="141"/>
      <c r="U8" s="78"/>
      <c r="V8" s="77"/>
      <c r="W8" s="78"/>
      <c r="X8" s="77"/>
      <c r="Y8" s="78"/>
      <c r="Z8" s="77"/>
      <c r="AA8" s="78"/>
      <c r="AB8" s="77"/>
      <c r="AC8" s="78"/>
      <c r="AD8" s="77"/>
      <c r="AE8" s="78"/>
      <c r="AF8" s="77"/>
      <c r="AG8" s="154"/>
    </row>
    <row r="9" spans="1:36" ht="30.75" hidden="1" thickTop="1" x14ac:dyDescent="0.25">
      <c r="A9" s="11" t="s">
        <v>25</v>
      </c>
      <c r="B9" s="80" t="s">
        <v>26</v>
      </c>
      <c r="C9" s="101">
        <v>624761000</v>
      </c>
      <c r="D9" s="109">
        <v>624761000</v>
      </c>
      <c r="E9" s="74"/>
      <c r="F9" s="110"/>
      <c r="G9" s="81"/>
      <c r="H9" s="82"/>
      <c r="I9" s="111"/>
      <c r="J9" s="81"/>
      <c r="K9" s="111"/>
      <c r="L9" s="81"/>
      <c r="M9" s="76"/>
      <c r="N9" s="77"/>
      <c r="O9" s="78"/>
      <c r="P9" s="77"/>
      <c r="Q9" s="78"/>
      <c r="R9" s="77"/>
      <c r="S9" s="140"/>
      <c r="T9" s="141"/>
      <c r="U9" s="78"/>
      <c r="V9" s="77"/>
      <c r="W9" s="78"/>
      <c r="X9" s="77"/>
      <c r="Y9" s="78"/>
      <c r="Z9" s="77"/>
      <c r="AA9" s="78"/>
      <c r="AB9" s="77"/>
      <c r="AC9" s="78"/>
      <c r="AD9" s="77"/>
      <c r="AE9" s="78"/>
      <c r="AF9" s="77"/>
      <c r="AG9" s="154"/>
    </row>
    <row r="10" spans="1:36" ht="16.5" hidden="1" thickTop="1" x14ac:dyDescent="0.25">
      <c r="A10" s="83"/>
      <c r="B10" s="112" t="s">
        <v>27</v>
      </c>
      <c r="C10" s="84"/>
      <c r="D10" s="85"/>
      <c r="E10" s="86"/>
      <c r="F10" s="15"/>
      <c r="G10" s="54"/>
      <c r="H10" s="75"/>
      <c r="I10" s="17"/>
      <c r="J10" s="54"/>
      <c r="K10" s="17"/>
      <c r="L10" s="54"/>
      <c r="M10" s="87"/>
      <c r="N10" s="88"/>
      <c r="O10" s="89"/>
      <c r="P10" s="88"/>
      <c r="Q10" s="89"/>
      <c r="R10" s="88"/>
      <c r="S10" s="142"/>
      <c r="T10" s="143"/>
      <c r="U10" s="89"/>
      <c r="V10" s="88"/>
      <c r="W10" s="89"/>
      <c r="X10" s="88"/>
      <c r="Y10" s="89"/>
      <c r="Z10" s="88"/>
      <c r="AA10" s="89"/>
      <c r="AB10" s="88"/>
      <c r="AC10" s="89"/>
      <c r="AD10" s="88"/>
      <c r="AE10" s="89"/>
      <c r="AF10" s="88"/>
      <c r="AG10" s="155"/>
    </row>
    <row r="11" spans="1:36" ht="16.5" hidden="1" thickTop="1" x14ac:dyDescent="0.25">
      <c r="A11" s="72"/>
      <c r="B11" s="113" t="s">
        <v>28</v>
      </c>
      <c r="C11" s="90"/>
      <c r="D11" s="91" t="s">
        <v>29</v>
      </c>
      <c r="E11" s="74"/>
      <c r="F11" s="15"/>
      <c r="G11" s="54"/>
      <c r="H11" s="75"/>
      <c r="I11" s="17"/>
      <c r="J11" s="54"/>
      <c r="K11" s="17"/>
      <c r="L11" s="54"/>
      <c r="M11" s="76"/>
      <c r="N11" s="77"/>
      <c r="O11" s="78"/>
      <c r="P11" s="77"/>
      <c r="Q11" s="78"/>
      <c r="R11" s="77"/>
      <c r="S11" s="140"/>
      <c r="T11" s="141"/>
      <c r="U11" s="78"/>
      <c r="V11" s="77"/>
      <c r="W11" s="78"/>
      <c r="X11" s="77"/>
      <c r="Y11" s="78"/>
      <c r="Z11" s="77"/>
      <c r="AA11" s="78"/>
      <c r="AB11" s="77"/>
      <c r="AC11" s="78"/>
      <c r="AD11" s="77"/>
      <c r="AE11" s="78"/>
      <c r="AF11" s="77"/>
      <c r="AG11" s="154"/>
    </row>
    <row r="12" spans="1:36" ht="16.5" hidden="1" thickTop="1" x14ac:dyDescent="0.25">
      <c r="A12" s="72"/>
      <c r="B12" s="114" t="s">
        <v>30</v>
      </c>
      <c r="C12" s="90"/>
      <c r="D12" s="91"/>
      <c r="E12" s="74"/>
      <c r="F12" s="15"/>
      <c r="G12" s="54"/>
      <c r="H12" s="75"/>
      <c r="I12" s="17"/>
      <c r="J12" s="54"/>
      <c r="K12" s="17"/>
      <c r="L12" s="54"/>
      <c r="M12" s="76"/>
      <c r="N12" s="77"/>
      <c r="O12" s="78"/>
      <c r="P12" s="77"/>
      <c r="Q12" s="78"/>
      <c r="R12" s="77"/>
      <c r="S12" s="140"/>
      <c r="T12" s="141"/>
      <c r="U12" s="78"/>
      <c r="V12" s="77"/>
      <c r="W12" s="78"/>
      <c r="X12" s="77"/>
      <c r="Y12" s="78"/>
      <c r="Z12" s="77"/>
      <c r="AA12" s="78"/>
      <c r="AB12" s="77"/>
      <c r="AC12" s="78"/>
      <c r="AD12" s="77"/>
      <c r="AE12" s="78"/>
      <c r="AF12" s="77"/>
      <c r="AG12" s="154"/>
    </row>
    <row r="13" spans="1:36" ht="16.5" hidden="1" thickTop="1" x14ac:dyDescent="0.25">
      <c r="A13" s="72"/>
      <c r="B13" s="114" t="s">
        <v>31</v>
      </c>
      <c r="C13" s="90"/>
      <c r="D13" s="91"/>
      <c r="E13" s="74"/>
      <c r="F13" s="15"/>
      <c r="G13" s="54"/>
      <c r="H13" s="75"/>
      <c r="I13" s="17"/>
      <c r="J13" s="54"/>
      <c r="K13" s="17"/>
      <c r="L13" s="54"/>
      <c r="M13" s="76"/>
      <c r="N13" s="77"/>
      <c r="O13" s="78"/>
      <c r="P13" s="77"/>
      <c r="Q13" s="78"/>
      <c r="R13" s="77"/>
      <c r="S13" s="140"/>
      <c r="T13" s="141"/>
      <c r="U13" s="78"/>
      <c r="V13" s="77"/>
      <c r="W13" s="78"/>
      <c r="X13" s="77"/>
      <c r="Y13" s="78"/>
      <c r="Z13" s="77"/>
      <c r="AA13" s="78"/>
      <c r="AB13" s="77"/>
      <c r="AC13" s="78"/>
      <c r="AD13" s="77"/>
      <c r="AE13" s="78"/>
      <c r="AF13" s="77"/>
      <c r="AG13" s="154"/>
    </row>
    <row r="14" spans="1:36" ht="16.5" hidden="1" thickTop="1" x14ac:dyDescent="0.25">
      <c r="A14" s="72"/>
      <c r="B14" s="92" t="s">
        <v>32</v>
      </c>
      <c r="C14" s="90"/>
      <c r="D14" s="91"/>
      <c r="E14" s="74"/>
      <c r="F14" s="15"/>
      <c r="G14" s="54"/>
      <c r="H14" s="75"/>
      <c r="I14" s="17"/>
      <c r="J14" s="54"/>
      <c r="K14" s="17"/>
      <c r="L14" s="54"/>
      <c r="M14" s="76"/>
      <c r="N14" s="77"/>
      <c r="O14" s="78"/>
      <c r="P14" s="77"/>
      <c r="Q14" s="78"/>
      <c r="R14" s="77"/>
      <c r="S14" s="140"/>
      <c r="T14" s="141"/>
      <c r="U14" s="78"/>
      <c r="V14" s="77"/>
      <c r="W14" s="78"/>
      <c r="X14" s="77"/>
      <c r="Y14" s="78"/>
      <c r="Z14" s="77"/>
      <c r="AA14" s="78"/>
      <c r="AB14" s="77"/>
      <c r="AC14" s="78"/>
      <c r="AD14" s="77"/>
      <c r="AE14" s="78"/>
      <c r="AF14" s="77"/>
      <c r="AG14" s="154"/>
    </row>
    <row r="15" spans="1:36" ht="16.5" hidden="1" thickTop="1" x14ac:dyDescent="0.25">
      <c r="A15" s="72"/>
      <c r="B15" s="114" t="s">
        <v>33</v>
      </c>
      <c r="C15" s="90"/>
      <c r="D15" s="91"/>
      <c r="E15" s="74"/>
      <c r="F15" s="15"/>
      <c r="G15" s="54"/>
      <c r="H15" s="75"/>
      <c r="I15" s="17"/>
      <c r="J15" s="54"/>
      <c r="K15" s="17"/>
      <c r="L15" s="54"/>
      <c r="M15" s="76"/>
      <c r="N15" s="77"/>
      <c r="O15" s="78"/>
      <c r="P15" s="77"/>
      <c r="Q15" s="78"/>
      <c r="R15" s="77"/>
      <c r="S15" s="140"/>
      <c r="T15" s="141"/>
      <c r="U15" s="78"/>
      <c r="V15" s="77"/>
      <c r="W15" s="78"/>
      <c r="X15" s="77"/>
      <c r="Y15" s="78"/>
      <c r="Z15" s="77"/>
      <c r="AA15" s="78"/>
      <c r="AB15" s="77"/>
      <c r="AC15" s="78"/>
      <c r="AD15" s="77"/>
      <c r="AE15" s="78"/>
      <c r="AF15" s="77"/>
      <c r="AG15" s="154"/>
    </row>
    <row r="16" spans="1:36" ht="16.5" hidden="1" thickTop="1" x14ac:dyDescent="0.25">
      <c r="A16" s="72"/>
      <c r="B16" s="114" t="s">
        <v>34</v>
      </c>
      <c r="C16" s="90"/>
      <c r="D16" s="91"/>
      <c r="E16" s="74"/>
      <c r="F16" s="15"/>
      <c r="G16" s="54"/>
      <c r="H16" s="75"/>
      <c r="I16" s="17"/>
      <c r="J16" s="54"/>
      <c r="K16" s="17"/>
      <c r="L16" s="54"/>
      <c r="M16" s="76"/>
      <c r="N16" s="77"/>
      <c r="O16" s="78"/>
      <c r="P16" s="77"/>
      <c r="Q16" s="78"/>
      <c r="R16" s="77"/>
      <c r="S16" s="140"/>
      <c r="T16" s="141"/>
      <c r="U16" s="78"/>
      <c r="V16" s="77"/>
      <c r="W16" s="78"/>
      <c r="X16" s="77"/>
      <c r="Y16" s="78"/>
      <c r="Z16" s="77"/>
      <c r="AA16" s="78"/>
      <c r="AB16" s="77"/>
      <c r="AC16" s="78"/>
      <c r="AD16" s="77"/>
      <c r="AE16" s="78"/>
      <c r="AF16" s="77"/>
      <c r="AG16" s="154"/>
    </row>
    <row r="17" spans="1:36" ht="16.5" hidden="1" thickTop="1" x14ac:dyDescent="0.25">
      <c r="A17" s="72"/>
      <c r="B17" s="114" t="s">
        <v>35</v>
      </c>
      <c r="C17" s="90"/>
      <c r="D17" s="91"/>
      <c r="E17" s="74"/>
      <c r="F17" s="15"/>
      <c r="G17" s="54"/>
      <c r="H17" s="75"/>
      <c r="I17" s="17"/>
      <c r="J17" s="54"/>
      <c r="K17" s="17"/>
      <c r="L17" s="54"/>
      <c r="M17" s="76"/>
      <c r="N17" s="77"/>
      <c r="O17" s="78"/>
      <c r="P17" s="77"/>
      <c r="Q17" s="78"/>
      <c r="R17" s="77"/>
      <c r="S17" s="140"/>
      <c r="T17" s="141"/>
      <c r="U17" s="78"/>
      <c r="V17" s="77"/>
      <c r="W17" s="78"/>
      <c r="X17" s="77"/>
      <c r="Y17" s="78"/>
      <c r="Z17" s="77"/>
      <c r="AA17" s="78"/>
      <c r="AB17" s="77"/>
      <c r="AC17" s="78"/>
      <c r="AD17" s="77"/>
      <c r="AE17" s="78"/>
      <c r="AF17" s="77"/>
      <c r="AG17" s="154"/>
    </row>
    <row r="18" spans="1:36" ht="57.75" hidden="1" thickTop="1" x14ac:dyDescent="0.25">
      <c r="A18" s="72"/>
      <c r="B18" s="114" t="s">
        <v>36</v>
      </c>
      <c r="C18" s="90"/>
      <c r="D18" s="91"/>
      <c r="E18" s="74"/>
      <c r="F18" s="15"/>
      <c r="G18" s="54"/>
      <c r="H18" s="75"/>
      <c r="I18" s="17"/>
      <c r="J18" s="54"/>
      <c r="K18" s="17"/>
      <c r="L18" s="54"/>
      <c r="M18" s="76"/>
      <c r="N18" s="77"/>
      <c r="O18" s="78"/>
      <c r="P18" s="77"/>
      <c r="Q18" s="78"/>
      <c r="R18" s="77"/>
      <c r="S18" s="140"/>
      <c r="T18" s="141"/>
      <c r="U18" s="78"/>
      <c r="V18" s="77"/>
      <c r="W18" s="78"/>
      <c r="X18" s="77"/>
      <c r="Y18" s="78"/>
      <c r="Z18" s="77"/>
      <c r="AA18" s="78"/>
      <c r="AB18" s="77"/>
      <c r="AC18" s="78"/>
      <c r="AD18" s="77"/>
      <c r="AE18" s="78"/>
      <c r="AF18" s="77"/>
      <c r="AG18" s="154"/>
    </row>
    <row r="19" spans="1:36" ht="29.25" hidden="1" thickTop="1" x14ac:dyDescent="0.25">
      <c r="A19" s="72"/>
      <c r="B19" s="114" t="s">
        <v>37</v>
      </c>
      <c r="C19" s="90"/>
      <c r="D19" s="91"/>
      <c r="E19" s="74"/>
      <c r="F19" s="15"/>
      <c r="G19" s="54"/>
      <c r="H19" s="75"/>
      <c r="I19" s="17"/>
      <c r="J19" s="54"/>
      <c r="K19" s="17"/>
      <c r="L19" s="54"/>
      <c r="M19" s="76"/>
      <c r="N19" s="77"/>
      <c r="O19" s="78"/>
      <c r="P19" s="77"/>
      <c r="Q19" s="78"/>
      <c r="R19" s="77"/>
      <c r="S19" s="140"/>
      <c r="T19" s="141"/>
      <c r="U19" s="78"/>
      <c r="V19" s="77"/>
      <c r="W19" s="78"/>
      <c r="X19" s="77"/>
      <c r="Y19" s="78"/>
      <c r="Z19" s="77"/>
      <c r="AA19" s="78"/>
      <c r="AB19" s="77"/>
      <c r="AC19" s="78"/>
      <c r="AD19" s="77"/>
      <c r="AE19" s="78"/>
      <c r="AF19" s="77"/>
      <c r="AG19" s="154"/>
    </row>
    <row r="20" spans="1:36" ht="16.5" hidden="1" thickTop="1" x14ac:dyDescent="0.25">
      <c r="A20" s="79"/>
      <c r="B20" s="73" t="s">
        <v>24</v>
      </c>
      <c r="C20" s="90"/>
      <c r="D20" s="91"/>
      <c r="E20" s="74"/>
      <c r="F20" s="108"/>
      <c r="G20" s="93"/>
      <c r="H20" s="94"/>
      <c r="I20" s="108"/>
      <c r="J20" s="93"/>
      <c r="K20" s="17"/>
      <c r="L20" s="54"/>
      <c r="M20" s="76"/>
      <c r="N20" s="77"/>
      <c r="O20" s="78"/>
      <c r="P20" s="77"/>
      <c r="Q20" s="78"/>
      <c r="R20" s="77"/>
      <c r="S20" s="140"/>
      <c r="T20" s="141"/>
      <c r="U20" s="78"/>
      <c r="V20" s="77"/>
      <c r="W20" s="78"/>
      <c r="X20" s="77"/>
      <c r="Y20" s="78"/>
      <c r="Z20" s="77"/>
      <c r="AA20" s="78"/>
      <c r="AB20" s="77"/>
      <c r="AC20" s="78"/>
      <c r="AD20" s="77"/>
      <c r="AE20" s="78"/>
      <c r="AF20" s="77"/>
      <c r="AG20" s="154"/>
    </row>
    <row r="21" spans="1:36" ht="45.75" hidden="1" thickTop="1" x14ac:dyDescent="0.25">
      <c r="A21" s="11" t="s">
        <v>64</v>
      </c>
      <c r="B21" s="95" t="s">
        <v>63</v>
      </c>
      <c r="C21" s="90"/>
      <c r="D21" s="91"/>
      <c r="E21" s="74"/>
      <c r="F21" s="115"/>
      <c r="G21" s="96"/>
      <c r="H21" s="16"/>
      <c r="I21" s="99"/>
      <c r="J21" s="16"/>
      <c r="K21" s="99"/>
      <c r="L21" s="53"/>
      <c r="M21" s="99"/>
      <c r="N21" s="99"/>
      <c r="O21" s="99"/>
      <c r="P21" s="99"/>
      <c r="Q21" s="99"/>
      <c r="R21" s="99"/>
      <c r="S21" s="136"/>
      <c r="T21" s="136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116"/>
      <c r="AI21" s="116"/>
      <c r="AJ21" s="116"/>
    </row>
    <row r="22" spans="1:36" ht="90.75" thickTop="1" x14ac:dyDescent="0.25">
      <c r="A22" s="117"/>
      <c r="B22" s="118" t="s">
        <v>73</v>
      </c>
      <c r="C22" s="98"/>
      <c r="D22" s="91"/>
      <c r="E22" s="74"/>
      <c r="F22" s="115"/>
      <c r="G22" s="96"/>
      <c r="H22" s="16"/>
      <c r="I22" s="99"/>
      <c r="J22" s="16"/>
      <c r="K22" s="99"/>
      <c r="L22" s="53"/>
      <c r="M22" s="99"/>
      <c r="N22" s="99"/>
      <c r="O22" s="99">
        <v>195000</v>
      </c>
      <c r="P22" s="99">
        <v>320</v>
      </c>
      <c r="Q22" s="99"/>
      <c r="R22" s="99"/>
      <c r="S22" s="136"/>
      <c r="T22" s="136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116"/>
      <c r="AI22" s="116"/>
      <c r="AJ22" s="116">
        <v>4993</v>
      </c>
    </row>
    <row r="23" spans="1:36" ht="75" x14ac:dyDescent="0.25">
      <c r="A23" s="11" t="s">
        <v>38</v>
      </c>
      <c r="B23" s="119" t="s">
        <v>83</v>
      </c>
      <c r="C23" s="1"/>
      <c r="D23" s="91"/>
      <c r="E23" s="74"/>
      <c r="F23" s="76"/>
      <c r="G23" s="97"/>
      <c r="H23" s="99"/>
      <c r="I23" s="99">
        <v>68080.039999999994</v>
      </c>
      <c r="J23" s="99">
        <v>855</v>
      </c>
      <c r="K23" s="99">
        <v>77665.3</v>
      </c>
      <c r="L23" s="99">
        <v>975</v>
      </c>
      <c r="M23" s="99">
        <v>77668.52</v>
      </c>
      <c r="N23" s="99">
        <v>978</v>
      </c>
      <c r="O23" s="99">
        <v>78557.39</v>
      </c>
      <c r="P23" s="99">
        <v>986</v>
      </c>
      <c r="Q23" s="99">
        <v>79020.34</v>
      </c>
      <c r="R23" s="99">
        <v>992</v>
      </c>
      <c r="S23" s="136">
        <v>80950.52</v>
      </c>
      <c r="T23" s="136">
        <v>979</v>
      </c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156">
        <f>I23+K23+M23+O23+Q23+S23</f>
        <v>461942.11</v>
      </c>
      <c r="AH23" s="116"/>
      <c r="AI23" s="116"/>
      <c r="AJ23" s="116">
        <v>206</v>
      </c>
    </row>
    <row r="24" spans="1:36" ht="15.75" hidden="1" x14ac:dyDescent="0.25">
      <c r="A24" s="120"/>
      <c r="B24" s="121" t="s">
        <v>39</v>
      </c>
      <c r="C24" s="122">
        <v>672000</v>
      </c>
      <c r="D24" s="109">
        <v>672000</v>
      </c>
      <c r="E24" s="74"/>
      <c r="F24" s="15"/>
      <c r="G24" s="52"/>
      <c r="H24" s="53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136"/>
      <c r="T24" s="136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156">
        <f t="shared" ref="AG24:AG80" si="0">I24+K24+M24+O24+Q24+S24</f>
        <v>0</v>
      </c>
      <c r="AH24" s="116"/>
      <c r="AI24" s="116"/>
      <c r="AJ24" s="116"/>
    </row>
    <row r="25" spans="1:36" ht="15.75" hidden="1" x14ac:dyDescent="0.25">
      <c r="A25" s="120"/>
      <c r="B25" s="121" t="s">
        <v>40</v>
      </c>
      <c r="C25" s="123">
        <v>672000</v>
      </c>
      <c r="D25" s="107">
        <v>672000</v>
      </c>
      <c r="E25" s="74"/>
      <c r="F25" s="15"/>
      <c r="G25" s="52"/>
      <c r="H25" s="53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136"/>
      <c r="T25" s="136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156">
        <f t="shared" si="0"/>
        <v>0</v>
      </c>
      <c r="AH25" s="116"/>
      <c r="AI25" s="116"/>
      <c r="AJ25" s="116"/>
    </row>
    <row r="26" spans="1:36" ht="15.75" hidden="1" x14ac:dyDescent="0.25">
      <c r="A26" s="120"/>
      <c r="B26" s="121" t="s">
        <v>41</v>
      </c>
      <c r="C26" s="123">
        <v>672000</v>
      </c>
      <c r="D26" s="107">
        <v>672000</v>
      </c>
      <c r="E26" s="74"/>
      <c r="F26" s="15"/>
      <c r="G26" s="52"/>
      <c r="H26" s="53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136"/>
      <c r="T26" s="136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156">
        <f t="shared" si="0"/>
        <v>0</v>
      </c>
      <c r="AH26" s="116"/>
      <c r="AI26" s="116"/>
      <c r="AJ26" s="116"/>
    </row>
    <row r="27" spans="1:36" s="19" customFormat="1" ht="37.5" customHeight="1" x14ac:dyDescent="0.25">
      <c r="A27" s="11" t="s">
        <v>42</v>
      </c>
      <c r="B27" s="12" t="s">
        <v>82</v>
      </c>
      <c r="C27" s="13"/>
      <c r="D27" s="14"/>
      <c r="E27" s="51"/>
      <c r="F27" s="15"/>
      <c r="G27" s="52"/>
      <c r="H27" s="53"/>
      <c r="I27" s="99">
        <v>215681.02</v>
      </c>
      <c r="J27" s="99">
        <v>1403</v>
      </c>
      <c r="K27" s="99">
        <v>257402.02</v>
      </c>
      <c r="L27" s="99">
        <v>1483</v>
      </c>
      <c r="M27" s="99">
        <v>276230.59999999998</v>
      </c>
      <c r="N27" s="99">
        <v>1500</v>
      </c>
      <c r="O27" s="99">
        <v>252792.125</v>
      </c>
      <c r="P27" s="99">
        <v>1515</v>
      </c>
      <c r="Q27" s="99">
        <v>252953.7</v>
      </c>
      <c r="R27" s="99">
        <v>1511</v>
      </c>
      <c r="S27" s="136">
        <v>291933.75</v>
      </c>
      <c r="T27" s="144">
        <v>1520</v>
      </c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56">
        <f t="shared" si="0"/>
        <v>1546993.2149999999</v>
      </c>
      <c r="AH27" s="18"/>
      <c r="AI27" s="18"/>
      <c r="AJ27" s="18"/>
    </row>
    <row r="28" spans="1:36" ht="37.5" hidden="1" customHeight="1" x14ac:dyDescent="0.25">
      <c r="A28" s="120"/>
      <c r="B28" s="121" t="s">
        <v>39</v>
      </c>
      <c r="C28" s="122">
        <v>4240000</v>
      </c>
      <c r="D28" s="109">
        <v>4240000</v>
      </c>
      <c r="E28" s="74"/>
      <c r="F28" s="15"/>
      <c r="G28" s="52"/>
      <c r="H28" s="53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136"/>
      <c r="T28" s="14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56">
        <f t="shared" si="0"/>
        <v>0</v>
      </c>
      <c r="AH28" s="124"/>
      <c r="AI28" s="124"/>
      <c r="AJ28" s="124"/>
    </row>
    <row r="29" spans="1:36" ht="37.5" hidden="1" customHeight="1" x14ac:dyDescent="0.25">
      <c r="A29" s="120"/>
      <c r="B29" s="121" t="s">
        <v>40</v>
      </c>
      <c r="C29" s="123">
        <v>4240000</v>
      </c>
      <c r="D29" s="107">
        <v>4240000</v>
      </c>
      <c r="E29" s="74"/>
      <c r="F29" s="15"/>
      <c r="G29" s="52"/>
      <c r="H29" s="53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136"/>
      <c r="T29" s="136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156">
        <f t="shared" si="0"/>
        <v>0</v>
      </c>
      <c r="AH29" s="116"/>
      <c r="AI29" s="116"/>
      <c r="AJ29" s="116"/>
    </row>
    <row r="30" spans="1:36" ht="37.5" hidden="1" customHeight="1" x14ac:dyDescent="0.25">
      <c r="A30" s="120"/>
      <c r="B30" s="125" t="s">
        <v>41</v>
      </c>
      <c r="C30" s="123">
        <v>4240000</v>
      </c>
      <c r="D30" s="107">
        <v>4240000</v>
      </c>
      <c r="E30" s="74"/>
      <c r="F30" s="15"/>
      <c r="G30" s="52"/>
      <c r="H30" s="53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136"/>
      <c r="T30" s="136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156">
        <f t="shared" si="0"/>
        <v>0</v>
      </c>
      <c r="AH30" s="116"/>
      <c r="AI30" s="116"/>
      <c r="AJ30" s="116"/>
    </row>
    <row r="31" spans="1:36" ht="37.5" hidden="1" customHeight="1" x14ac:dyDescent="0.25">
      <c r="A31" s="126"/>
      <c r="B31" s="127" t="s">
        <v>75</v>
      </c>
      <c r="C31" s="128"/>
      <c r="D31" s="107"/>
      <c r="E31" s="15" t="s">
        <v>78</v>
      </c>
      <c r="F31" s="15" t="s">
        <v>78</v>
      </c>
      <c r="G31" s="52"/>
      <c r="H31" s="53"/>
      <c r="I31" s="99"/>
      <c r="J31" s="99">
        <v>472</v>
      </c>
      <c r="K31" s="99"/>
      <c r="L31" s="99">
        <v>509</v>
      </c>
      <c r="M31" s="99"/>
      <c r="N31" s="99">
        <v>510</v>
      </c>
      <c r="O31" s="99"/>
      <c r="P31" s="99">
        <v>525</v>
      </c>
      <c r="Q31" s="99"/>
      <c r="R31" s="99">
        <v>533</v>
      </c>
      <c r="S31" s="136"/>
      <c r="T31" s="136">
        <v>528</v>
      </c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156">
        <f t="shared" si="0"/>
        <v>0</v>
      </c>
      <c r="AH31" s="116"/>
      <c r="AI31" s="116"/>
      <c r="AJ31" s="116">
        <v>32</v>
      </c>
    </row>
    <row r="32" spans="1:36" ht="37.5" hidden="1" customHeight="1" x14ac:dyDescent="0.25">
      <c r="A32" s="126"/>
      <c r="B32" s="127" t="s">
        <v>74</v>
      </c>
      <c r="C32" s="128"/>
      <c r="D32" s="107"/>
      <c r="E32" s="15" t="s">
        <v>78</v>
      </c>
      <c r="F32" s="15" t="s">
        <v>78</v>
      </c>
      <c r="G32" s="52"/>
      <c r="H32" s="53"/>
      <c r="I32" s="99"/>
      <c r="J32" s="99">
        <v>459</v>
      </c>
      <c r="K32" s="99"/>
      <c r="L32" s="99">
        <v>488</v>
      </c>
      <c r="M32" s="99"/>
      <c r="N32" s="99">
        <v>504</v>
      </c>
      <c r="O32" s="99"/>
      <c r="P32" s="99">
        <v>503</v>
      </c>
      <c r="Q32" s="99"/>
      <c r="R32" s="99">
        <v>500</v>
      </c>
      <c r="S32" s="136"/>
      <c r="T32" s="136">
        <v>515</v>
      </c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156">
        <f t="shared" si="0"/>
        <v>0</v>
      </c>
      <c r="AH32" s="116"/>
      <c r="AI32" s="116"/>
      <c r="AJ32" s="116">
        <v>28</v>
      </c>
    </row>
    <row r="33" spans="1:36" ht="37.5" hidden="1" customHeight="1" x14ac:dyDescent="0.25">
      <c r="A33" s="126"/>
      <c r="B33" s="127" t="s">
        <v>76</v>
      </c>
      <c r="C33" s="128"/>
      <c r="D33" s="107"/>
      <c r="E33" s="15" t="s">
        <v>78</v>
      </c>
      <c r="F33" s="15" t="s">
        <v>78</v>
      </c>
      <c r="G33" s="52"/>
      <c r="H33" s="53"/>
      <c r="I33" s="99"/>
      <c r="J33" s="99">
        <v>52</v>
      </c>
      <c r="K33" s="99"/>
      <c r="L33" s="99">
        <v>53</v>
      </c>
      <c r="M33" s="99"/>
      <c r="N33" s="99">
        <v>53</v>
      </c>
      <c r="O33" s="99"/>
      <c r="P33" s="99">
        <v>52</v>
      </c>
      <c r="Q33" s="99"/>
      <c r="R33" s="99">
        <v>51</v>
      </c>
      <c r="S33" s="136"/>
      <c r="T33" s="136">
        <v>48</v>
      </c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156">
        <f t="shared" si="0"/>
        <v>0</v>
      </c>
      <c r="AH33" s="116"/>
      <c r="AI33" s="116"/>
      <c r="AJ33" s="116">
        <v>0</v>
      </c>
    </row>
    <row r="34" spans="1:36" ht="37.5" hidden="1" customHeight="1" x14ac:dyDescent="0.25">
      <c r="A34" s="120"/>
      <c r="B34" s="129" t="s">
        <v>77</v>
      </c>
      <c r="C34" s="123"/>
      <c r="D34" s="107"/>
      <c r="E34" s="15" t="s">
        <v>78</v>
      </c>
      <c r="F34" s="15" t="s">
        <v>78</v>
      </c>
      <c r="G34" s="52"/>
      <c r="H34" s="53"/>
      <c r="I34" s="99"/>
      <c r="J34" s="99">
        <v>420</v>
      </c>
      <c r="K34" s="99"/>
      <c r="L34" s="99">
        <v>433</v>
      </c>
      <c r="M34" s="99"/>
      <c r="N34" s="99">
        <v>433</v>
      </c>
      <c r="O34" s="99"/>
      <c r="P34" s="99">
        <v>435</v>
      </c>
      <c r="Q34" s="99"/>
      <c r="R34" s="99">
        <v>427</v>
      </c>
      <c r="S34" s="136"/>
      <c r="T34" s="136">
        <v>429</v>
      </c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156">
        <f t="shared" si="0"/>
        <v>0</v>
      </c>
      <c r="AH34" s="116"/>
      <c r="AI34" s="116"/>
      <c r="AJ34" s="116">
        <v>39</v>
      </c>
    </row>
    <row r="35" spans="1:36" ht="60" x14ac:dyDescent="0.25">
      <c r="A35" s="11" t="s">
        <v>43</v>
      </c>
      <c r="B35" s="12" t="s">
        <v>44</v>
      </c>
      <c r="C35" s="2"/>
      <c r="D35" s="3"/>
      <c r="E35" s="74"/>
      <c r="F35" s="15"/>
      <c r="G35" s="52"/>
      <c r="H35" s="53"/>
      <c r="I35" s="99">
        <v>40173</v>
      </c>
      <c r="J35" s="99">
        <v>73</v>
      </c>
      <c r="K35" s="99">
        <v>37506</v>
      </c>
      <c r="L35" s="99">
        <v>78</v>
      </c>
      <c r="M35" s="99">
        <v>39787</v>
      </c>
      <c r="N35" s="99">
        <v>73</v>
      </c>
      <c r="O35" s="99">
        <v>42280</v>
      </c>
      <c r="P35" s="99">
        <v>74</v>
      </c>
      <c r="Q35" s="136">
        <v>43241</v>
      </c>
      <c r="R35" s="136">
        <v>76</v>
      </c>
      <c r="S35" s="136">
        <f>31025+13200</f>
        <v>44225</v>
      </c>
      <c r="T35" s="136">
        <v>72</v>
      </c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156">
        <f t="shared" si="0"/>
        <v>247212</v>
      </c>
      <c r="AH35" s="116"/>
      <c r="AI35" s="116"/>
      <c r="AJ35" s="116"/>
    </row>
    <row r="36" spans="1:36" ht="15.75" hidden="1" x14ac:dyDescent="0.25">
      <c r="A36" s="120"/>
      <c r="B36" s="121" t="s">
        <v>39</v>
      </c>
      <c r="C36" s="122">
        <v>693000</v>
      </c>
      <c r="D36" s="109">
        <v>693000</v>
      </c>
      <c r="E36" s="74"/>
      <c r="F36" s="15"/>
      <c r="G36" s="52"/>
      <c r="H36" s="53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136"/>
      <c r="T36" s="136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156">
        <f t="shared" si="0"/>
        <v>0</v>
      </c>
      <c r="AH36" s="116"/>
      <c r="AI36" s="116"/>
      <c r="AJ36" s="116"/>
    </row>
    <row r="37" spans="1:36" ht="15.75" hidden="1" x14ac:dyDescent="0.25">
      <c r="A37" s="120"/>
      <c r="B37" s="121" t="s">
        <v>40</v>
      </c>
      <c r="C37" s="123">
        <v>693000</v>
      </c>
      <c r="D37" s="107">
        <v>693000</v>
      </c>
      <c r="E37" s="74"/>
      <c r="F37" s="15"/>
      <c r="G37" s="52"/>
      <c r="H37" s="53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136"/>
      <c r="T37" s="136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156">
        <f t="shared" si="0"/>
        <v>0</v>
      </c>
      <c r="AH37" s="116"/>
      <c r="AI37" s="116"/>
      <c r="AJ37" s="116"/>
    </row>
    <row r="38" spans="1:36" ht="15.75" hidden="1" x14ac:dyDescent="0.25">
      <c r="A38" s="120"/>
      <c r="B38" s="121" t="s">
        <v>37</v>
      </c>
      <c r="C38" s="123">
        <v>693000</v>
      </c>
      <c r="D38" s="107">
        <v>693000</v>
      </c>
      <c r="E38" s="74"/>
      <c r="F38" s="15"/>
      <c r="G38" s="52"/>
      <c r="H38" s="53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136"/>
      <c r="T38" s="136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156">
        <f t="shared" si="0"/>
        <v>0</v>
      </c>
      <c r="AH38" s="116"/>
      <c r="AI38" s="116"/>
      <c r="AJ38" s="116"/>
    </row>
    <row r="39" spans="1:36" ht="45" x14ac:dyDescent="0.25">
      <c r="A39" s="11" t="s">
        <v>45</v>
      </c>
      <c r="B39" s="12" t="s">
        <v>46</v>
      </c>
      <c r="C39" s="2"/>
      <c r="D39" s="3"/>
      <c r="E39" s="74"/>
      <c r="F39" s="15"/>
      <c r="G39" s="52"/>
      <c r="H39" s="53"/>
      <c r="I39" s="99">
        <v>82378</v>
      </c>
      <c r="J39" s="99">
        <v>168</v>
      </c>
      <c r="K39" s="99">
        <v>75789</v>
      </c>
      <c r="L39" s="99">
        <v>171</v>
      </c>
      <c r="M39" s="99">
        <v>82671</v>
      </c>
      <c r="N39" s="99">
        <v>170</v>
      </c>
      <c r="O39" s="99">
        <v>80518</v>
      </c>
      <c r="P39" s="99">
        <v>172</v>
      </c>
      <c r="Q39" s="99">
        <v>82384</v>
      </c>
      <c r="R39" s="99">
        <v>169</v>
      </c>
      <c r="S39" s="136">
        <v>79962</v>
      </c>
      <c r="T39" s="136">
        <v>170</v>
      </c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156">
        <f t="shared" si="0"/>
        <v>483702</v>
      </c>
      <c r="AH39" s="116"/>
      <c r="AI39" s="116"/>
      <c r="AJ39" s="116">
        <v>85</v>
      </c>
    </row>
    <row r="40" spans="1:36" ht="15.75" hidden="1" x14ac:dyDescent="0.25">
      <c r="A40" s="120"/>
      <c r="B40" s="121" t="s">
        <v>39</v>
      </c>
      <c r="C40" s="122">
        <v>1051000</v>
      </c>
      <c r="D40" s="109">
        <v>1051000</v>
      </c>
      <c r="E40" s="74"/>
      <c r="F40" s="15"/>
      <c r="G40" s="52"/>
      <c r="H40" s="53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136"/>
      <c r="T40" s="136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156">
        <f t="shared" si="0"/>
        <v>0</v>
      </c>
      <c r="AH40" s="116"/>
      <c r="AI40" s="116"/>
      <c r="AJ40" s="116"/>
    </row>
    <row r="41" spans="1:36" ht="15.75" hidden="1" x14ac:dyDescent="0.25">
      <c r="A41" s="120"/>
      <c r="B41" s="121" t="s">
        <v>40</v>
      </c>
      <c r="C41" s="123">
        <v>1051000</v>
      </c>
      <c r="D41" s="107">
        <v>1051000</v>
      </c>
      <c r="E41" s="74"/>
      <c r="F41" s="15"/>
      <c r="G41" s="52"/>
      <c r="H41" s="53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136"/>
      <c r="T41" s="136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156">
        <f t="shared" si="0"/>
        <v>0</v>
      </c>
      <c r="AH41" s="116"/>
      <c r="AI41" s="116"/>
      <c r="AJ41" s="116"/>
    </row>
    <row r="42" spans="1:36" ht="15.75" hidden="1" x14ac:dyDescent="0.25">
      <c r="A42" s="120"/>
      <c r="B42" s="121" t="s">
        <v>41</v>
      </c>
      <c r="C42" s="123">
        <v>1051000</v>
      </c>
      <c r="D42" s="107">
        <v>1051000</v>
      </c>
      <c r="E42" s="74"/>
      <c r="F42" s="15"/>
      <c r="G42" s="52"/>
      <c r="H42" s="53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136"/>
      <c r="T42" s="136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156">
        <f t="shared" si="0"/>
        <v>0</v>
      </c>
      <c r="AH42" s="116"/>
      <c r="AI42" s="116"/>
      <c r="AJ42" s="116"/>
    </row>
    <row r="43" spans="1:36" ht="15.75" hidden="1" x14ac:dyDescent="0.25">
      <c r="A43" s="120"/>
      <c r="B43" s="130" t="s">
        <v>80</v>
      </c>
      <c r="C43" s="123"/>
      <c r="D43" s="107"/>
      <c r="E43" s="15" t="s">
        <v>78</v>
      </c>
      <c r="F43" s="15" t="s">
        <v>78</v>
      </c>
      <c r="G43" s="52"/>
      <c r="H43" s="53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136"/>
      <c r="T43" s="136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156">
        <f t="shared" si="0"/>
        <v>0</v>
      </c>
      <c r="AH43" s="116"/>
      <c r="AI43" s="116"/>
      <c r="AJ43" s="116"/>
    </row>
    <row r="44" spans="1:36" ht="15.75" hidden="1" x14ac:dyDescent="0.25">
      <c r="A44" s="120"/>
      <c r="B44" s="131" t="s">
        <v>79</v>
      </c>
      <c r="C44" s="123"/>
      <c r="D44" s="107"/>
      <c r="E44" s="15" t="s">
        <v>78</v>
      </c>
      <c r="F44" s="15" t="s">
        <v>78</v>
      </c>
      <c r="G44" s="52"/>
      <c r="H44" s="53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136"/>
      <c r="T44" s="136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156">
        <f t="shared" si="0"/>
        <v>0</v>
      </c>
      <c r="AH44" s="116"/>
      <c r="AI44" s="116"/>
      <c r="AJ44" s="116"/>
    </row>
    <row r="45" spans="1:36" s="19" customFormat="1" ht="45" x14ac:dyDescent="0.25">
      <c r="A45" s="11" t="s">
        <v>47</v>
      </c>
      <c r="B45" s="12" t="s">
        <v>48</v>
      </c>
      <c r="C45" s="49"/>
      <c r="D45" s="50"/>
      <c r="E45" s="51"/>
      <c r="F45" s="15"/>
      <c r="G45" s="52"/>
      <c r="H45" s="53"/>
      <c r="I45" s="99">
        <v>90019</v>
      </c>
      <c r="J45" s="99">
        <v>295</v>
      </c>
      <c r="K45" s="99">
        <v>100010</v>
      </c>
      <c r="L45" s="99">
        <v>327</v>
      </c>
      <c r="M45" s="99">
        <v>121230</v>
      </c>
      <c r="N45" s="99">
        <v>395</v>
      </c>
      <c r="O45" s="99">
        <v>153036</v>
      </c>
      <c r="P45" s="99">
        <v>498</v>
      </c>
      <c r="Q45" s="99">
        <v>185318</v>
      </c>
      <c r="R45" s="99">
        <v>603</v>
      </c>
      <c r="S45" s="136">
        <v>137636</v>
      </c>
      <c r="T45" s="144">
        <v>448</v>
      </c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56">
        <f t="shared" si="0"/>
        <v>787249</v>
      </c>
      <c r="AH45" s="18"/>
      <c r="AI45" s="18"/>
      <c r="AJ45" s="18">
        <v>225</v>
      </c>
    </row>
    <row r="46" spans="1:36" ht="15.75" hidden="1" x14ac:dyDescent="0.25">
      <c r="A46" s="120"/>
      <c r="B46" s="121" t="s">
        <v>39</v>
      </c>
      <c r="C46" s="122">
        <v>1241000</v>
      </c>
      <c r="D46" s="109">
        <v>1241000</v>
      </c>
      <c r="E46" s="74"/>
      <c r="F46" s="15"/>
      <c r="G46" s="52"/>
      <c r="H46" s="53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136"/>
      <c r="T46" s="136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156">
        <f t="shared" si="0"/>
        <v>0</v>
      </c>
      <c r="AH46" s="116"/>
      <c r="AI46" s="116"/>
      <c r="AJ46" s="116"/>
    </row>
    <row r="47" spans="1:36" ht="15.75" hidden="1" x14ac:dyDescent="0.25">
      <c r="A47" s="120"/>
      <c r="B47" s="121" t="s">
        <v>40</v>
      </c>
      <c r="C47" s="123">
        <v>1241000</v>
      </c>
      <c r="D47" s="107">
        <v>1241000</v>
      </c>
      <c r="E47" s="74"/>
      <c r="F47" s="15"/>
      <c r="G47" s="52"/>
      <c r="H47" s="53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136"/>
      <c r="T47" s="136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156">
        <f t="shared" si="0"/>
        <v>0</v>
      </c>
      <c r="AH47" s="116"/>
      <c r="AI47" s="116"/>
      <c r="AJ47" s="116"/>
    </row>
    <row r="48" spans="1:36" ht="15.75" hidden="1" x14ac:dyDescent="0.25">
      <c r="A48" s="120"/>
      <c r="B48" s="121" t="s">
        <v>41</v>
      </c>
      <c r="C48" s="123">
        <v>1241000</v>
      </c>
      <c r="D48" s="107">
        <v>1241000</v>
      </c>
      <c r="E48" s="74"/>
      <c r="F48" s="15"/>
      <c r="G48" s="52"/>
      <c r="H48" s="53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136"/>
      <c r="T48" s="136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156">
        <f t="shared" si="0"/>
        <v>0</v>
      </c>
      <c r="AH48" s="116"/>
      <c r="AI48" s="116"/>
      <c r="AJ48" s="116"/>
    </row>
    <row r="49" spans="1:36" ht="60" x14ac:dyDescent="0.25">
      <c r="A49" s="11" t="s">
        <v>49</v>
      </c>
      <c r="B49" s="12" t="s">
        <v>50</v>
      </c>
      <c r="C49" s="4"/>
      <c r="D49" s="5"/>
      <c r="E49" s="74"/>
      <c r="F49" s="15"/>
      <c r="G49" s="52"/>
      <c r="H49" s="53"/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  <c r="O49" s="99">
        <v>0</v>
      </c>
      <c r="P49" s="99">
        <v>0</v>
      </c>
      <c r="Q49" s="99">
        <v>0</v>
      </c>
      <c r="R49" s="99">
        <v>0</v>
      </c>
      <c r="S49" s="136">
        <v>15664</v>
      </c>
      <c r="T49" s="136">
        <v>63</v>
      </c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156">
        <f t="shared" si="0"/>
        <v>15664</v>
      </c>
      <c r="AH49" s="116"/>
      <c r="AI49" s="116"/>
      <c r="AJ49" s="116"/>
    </row>
    <row r="50" spans="1:36" ht="15.75" hidden="1" x14ac:dyDescent="0.25">
      <c r="A50" s="120"/>
      <c r="B50" s="121" t="s">
        <v>39</v>
      </c>
      <c r="C50" s="122">
        <v>40000</v>
      </c>
      <c r="D50" s="109">
        <v>40000</v>
      </c>
      <c r="E50" s="74"/>
      <c r="F50" s="15"/>
      <c r="G50" s="52"/>
      <c r="H50" s="53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136"/>
      <c r="T50" s="136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156">
        <f t="shared" si="0"/>
        <v>0</v>
      </c>
      <c r="AH50" s="116"/>
      <c r="AI50" s="116"/>
      <c r="AJ50" s="116"/>
    </row>
    <row r="51" spans="1:36" ht="15.75" hidden="1" x14ac:dyDescent="0.25">
      <c r="A51" s="120"/>
      <c r="B51" s="121" t="s">
        <v>40</v>
      </c>
      <c r="C51" s="123">
        <v>40000</v>
      </c>
      <c r="D51" s="107">
        <v>40000</v>
      </c>
      <c r="E51" s="74"/>
      <c r="F51" s="15"/>
      <c r="G51" s="52"/>
      <c r="H51" s="53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136"/>
      <c r="T51" s="136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156">
        <f t="shared" si="0"/>
        <v>0</v>
      </c>
      <c r="AH51" s="116"/>
      <c r="AI51" s="116"/>
      <c r="AJ51" s="116"/>
    </row>
    <row r="52" spans="1:36" ht="15.75" hidden="1" x14ac:dyDescent="0.25">
      <c r="A52" s="120"/>
      <c r="B52" s="121" t="s">
        <v>41</v>
      </c>
      <c r="C52" s="123">
        <v>40000</v>
      </c>
      <c r="D52" s="107">
        <v>40000</v>
      </c>
      <c r="E52" s="74"/>
      <c r="F52" s="15"/>
      <c r="G52" s="52"/>
      <c r="H52" s="53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136"/>
      <c r="T52" s="136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156">
        <f t="shared" si="0"/>
        <v>0</v>
      </c>
      <c r="AH52" s="116"/>
      <c r="AI52" s="116"/>
      <c r="AJ52" s="116"/>
    </row>
    <row r="53" spans="1:36" ht="45" x14ac:dyDescent="0.25">
      <c r="A53" s="11" t="s">
        <v>51</v>
      </c>
      <c r="B53" s="12" t="s">
        <v>52</v>
      </c>
      <c r="C53" s="4"/>
      <c r="D53" s="5"/>
      <c r="E53" s="74"/>
      <c r="F53" s="15"/>
      <c r="G53" s="52"/>
      <c r="H53" s="53"/>
      <c r="I53" s="99">
        <v>55188</v>
      </c>
      <c r="J53" s="99">
        <v>394</v>
      </c>
      <c r="K53" s="99">
        <v>62856</v>
      </c>
      <c r="L53" s="99">
        <v>452</v>
      </c>
      <c r="M53" s="99">
        <v>63000</v>
      </c>
      <c r="N53" s="99">
        <v>448</v>
      </c>
      <c r="O53" s="99">
        <v>64728</v>
      </c>
      <c r="P53" s="99">
        <v>456</v>
      </c>
      <c r="Q53" s="99">
        <v>56495</v>
      </c>
      <c r="R53" s="99">
        <v>398</v>
      </c>
      <c r="S53" s="136">
        <v>63000</v>
      </c>
      <c r="T53" s="136">
        <v>443</v>
      </c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156">
        <f t="shared" si="0"/>
        <v>365267</v>
      </c>
      <c r="AH53" s="116"/>
      <c r="AI53" s="116"/>
      <c r="AJ53" s="116">
        <v>220</v>
      </c>
    </row>
    <row r="54" spans="1:36" ht="15.75" hidden="1" x14ac:dyDescent="0.25">
      <c r="A54" s="120"/>
      <c r="B54" s="121" t="s">
        <v>39</v>
      </c>
      <c r="C54" s="122">
        <v>390000</v>
      </c>
      <c r="D54" s="109">
        <v>390000</v>
      </c>
      <c r="E54" s="74"/>
      <c r="F54" s="15"/>
      <c r="G54" s="52"/>
      <c r="H54" s="53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136"/>
      <c r="T54" s="136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56">
        <f t="shared" si="0"/>
        <v>0</v>
      </c>
      <c r="AH54" s="116"/>
      <c r="AI54" s="116"/>
      <c r="AJ54" s="116"/>
    </row>
    <row r="55" spans="1:36" ht="15.75" hidden="1" x14ac:dyDescent="0.25">
      <c r="A55" s="120"/>
      <c r="B55" s="121" t="s">
        <v>40</v>
      </c>
      <c r="C55" s="123">
        <v>390000</v>
      </c>
      <c r="D55" s="107">
        <v>390000</v>
      </c>
      <c r="E55" s="74"/>
      <c r="F55" s="15"/>
      <c r="G55" s="52"/>
      <c r="H55" s="53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136"/>
      <c r="T55" s="136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156">
        <f t="shared" si="0"/>
        <v>0</v>
      </c>
      <c r="AH55" s="116"/>
      <c r="AI55" s="116"/>
      <c r="AJ55" s="116"/>
    </row>
    <row r="56" spans="1:36" ht="15.75" hidden="1" x14ac:dyDescent="0.25">
      <c r="A56" s="120"/>
      <c r="B56" s="121" t="s">
        <v>41</v>
      </c>
      <c r="C56" s="123">
        <v>390000</v>
      </c>
      <c r="D56" s="107">
        <v>390000</v>
      </c>
      <c r="E56" s="74"/>
      <c r="F56" s="15"/>
      <c r="G56" s="52"/>
      <c r="H56" s="53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136"/>
      <c r="T56" s="136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156">
        <f t="shared" si="0"/>
        <v>0</v>
      </c>
      <c r="AH56" s="116"/>
      <c r="AI56" s="116"/>
      <c r="AJ56" s="116"/>
    </row>
    <row r="57" spans="1:36" ht="45" x14ac:dyDescent="0.25">
      <c r="A57" s="11" t="s">
        <v>53</v>
      </c>
      <c r="B57" s="12" t="s">
        <v>54</v>
      </c>
      <c r="C57" s="4"/>
      <c r="D57" s="5"/>
      <c r="E57" s="6"/>
      <c r="F57" s="15"/>
      <c r="G57" s="52"/>
      <c r="H57" s="53"/>
      <c r="I57" s="99">
        <v>3995</v>
      </c>
      <c r="J57" s="99"/>
      <c r="K57" s="99">
        <v>3995</v>
      </c>
      <c r="L57" s="99"/>
      <c r="M57" s="99">
        <v>3995</v>
      </c>
      <c r="N57" s="99"/>
      <c r="O57" s="99">
        <v>3995</v>
      </c>
      <c r="P57" s="99"/>
      <c r="Q57" s="99">
        <v>3995</v>
      </c>
      <c r="R57" s="99"/>
      <c r="S57" s="136">
        <v>3995</v>
      </c>
      <c r="T57" s="146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156">
        <f t="shared" si="0"/>
        <v>23970</v>
      </c>
      <c r="AH57" s="116"/>
      <c r="AI57" s="116"/>
      <c r="AJ57" s="116"/>
    </row>
    <row r="58" spans="1:36" ht="15.75" hidden="1" x14ac:dyDescent="0.25">
      <c r="A58" s="120"/>
      <c r="B58" s="121" t="s">
        <v>39</v>
      </c>
      <c r="C58" s="122">
        <v>31000</v>
      </c>
      <c r="D58" s="109">
        <v>31000</v>
      </c>
      <c r="E58" s="6"/>
      <c r="F58" s="15"/>
      <c r="G58" s="52"/>
      <c r="H58" s="53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136"/>
      <c r="T58" s="146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156">
        <f t="shared" si="0"/>
        <v>0</v>
      </c>
      <c r="AH58" s="116"/>
      <c r="AI58" s="116"/>
      <c r="AJ58" s="116"/>
    </row>
    <row r="59" spans="1:36" ht="15.75" hidden="1" x14ac:dyDescent="0.25">
      <c r="A59" s="120"/>
      <c r="B59" s="121" t="s">
        <v>40</v>
      </c>
      <c r="C59" s="123">
        <v>31000</v>
      </c>
      <c r="D59" s="107">
        <v>31000</v>
      </c>
      <c r="E59" s="6"/>
      <c r="F59" s="15"/>
      <c r="G59" s="52"/>
      <c r="H59" s="53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136"/>
      <c r="T59" s="146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156">
        <f t="shared" si="0"/>
        <v>0</v>
      </c>
      <c r="AH59" s="116"/>
      <c r="AI59" s="116"/>
      <c r="AJ59" s="116"/>
    </row>
    <row r="60" spans="1:36" ht="15.75" hidden="1" x14ac:dyDescent="0.25">
      <c r="A60" s="120"/>
      <c r="B60" s="121" t="s">
        <v>41</v>
      </c>
      <c r="C60" s="123">
        <v>31000</v>
      </c>
      <c r="D60" s="107">
        <v>31000</v>
      </c>
      <c r="E60" s="6"/>
      <c r="F60" s="15"/>
      <c r="G60" s="52"/>
      <c r="H60" s="53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136"/>
      <c r="T60" s="146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156">
        <f t="shared" si="0"/>
        <v>0</v>
      </c>
      <c r="AH60" s="116"/>
      <c r="AI60" s="116"/>
      <c r="AJ60" s="116"/>
    </row>
    <row r="61" spans="1:36" ht="60" x14ac:dyDescent="0.25">
      <c r="A61" s="11" t="s">
        <v>55</v>
      </c>
      <c r="B61" s="12" t="s">
        <v>81</v>
      </c>
      <c r="C61" s="4"/>
      <c r="D61" s="5"/>
      <c r="E61" s="6"/>
      <c r="F61" s="15"/>
      <c r="G61" s="52"/>
      <c r="H61" s="53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136"/>
      <c r="T61" s="146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156"/>
      <c r="AH61" s="116"/>
      <c r="AI61" s="116"/>
      <c r="AJ61" s="116"/>
    </row>
    <row r="62" spans="1:36" ht="15.75" x14ac:dyDescent="0.25">
      <c r="A62" s="120"/>
      <c r="B62" s="121" t="s">
        <v>39</v>
      </c>
      <c r="C62" s="122">
        <v>3466000</v>
      </c>
      <c r="D62" s="109">
        <v>3466000</v>
      </c>
      <c r="E62" s="6"/>
      <c r="F62" s="15"/>
      <c r="G62" s="52"/>
      <c r="H62" s="53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136"/>
      <c r="T62" s="146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156">
        <f t="shared" si="0"/>
        <v>0</v>
      </c>
      <c r="AH62" s="116"/>
      <c r="AI62" s="116"/>
      <c r="AJ62" s="116"/>
    </row>
    <row r="63" spans="1:36" ht="15.75" hidden="1" x14ac:dyDescent="0.25">
      <c r="A63" s="120"/>
      <c r="B63" s="121" t="s">
        <v>40</v>
      </c>
      <c r="C63" s="123">
        <v>3466000</v>
      </c>
      <c r="D63" s="107">
        <v>3466000</v>
      </c>
      <c r="E63" s="6"/>
      <c r="F63" s="15"/>
      <c r="G63" s="52"/>
      <c r="H63" s="53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136"/>
      <c r="T63" s="146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156">
        <f t="shared" si="0"/>
        <v>0</v>
      </c>
      <c r="AH63" s="116"/>
      <c r="AI63" s="116"/>
      <c r="AJ63" s="116"/>
    </row>
    <row r="64" spans="1:36" ht="15.75" hidden="1" x14ac:dyDescent="0.25">
      <c r="A64" s="120"/>
      <c r="B64" s="121" t="s">
        <v>41</v>
      </c>
      <c r="C64" s="123">
        <v>1861000</v>
      </c>
      <c r="D64" s="107">
        <v>1861000</v>
      </c>
      <c r="E64" s="6"/>
      <c r="F64" s="15"/>
      <c r="G64" s="52"/>
      <c r="H64" s="53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136"/>
      <c r="T64" s="146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156">
        <f t="shared" si="0"/>
        <v>0</v>
      </c>
      <c r="AH64" s="116"/>
      <c r="AI64" s="116"/>
      <c r="AJ64" s="116"/>
    </row>
    <row r="65" spans="1:36" ht="18.75" hidden="1" customHeight="1" x14ac:dyDescent="0.25">
      <c r="A65" s="120"/>
      <c r="B65" s="121" t="s">
        <v>56</v>
      </c>
      <c r="C65" s="123">
        <v>1605000</v>
      </c>
      <c r="D65" s="107">
        <v>1605000</v>
      </c>
      <c r="E65" s="6"/>
      <c r="F65" s="15"/>
      <c r="G65" s="52"/>
      <c r="H65" s="53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136"/>
      <c r="T65" s="146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156">
        <f t="shared" si="0"/>
        <v>0</v>
      </c>
      <c r="AH65" s="116"/>
      <c r="AI65" s="116"/>
      <c r="AJ65" s="116"/>
    </row>
    <row r="66" spans="1:36" ht="33" customHeight="1" x14ac:dyDescent="0.25">
      <c r="A66" s="120"/>
      <c r="B66" s="131" t="s">
        <v>66</v>
      </c>
      <c r="C66" s="123"/>
      <c r="D66" s="107"/>
      <c r="E66" s="6"/>
      <c r="F66" s="15"/>
      <c r="G66" s="52"/>
      <c r="H66" s="53"/>
      <c r="I66" s="99"/>
      <c r="J66" s="99"/>
      <c r="K66" s="99">
        <v>10440</v>
      </c>
      <c r="L66" s="99">
        <v>3</v>
      </c>
      <c r="M66" s="99">
        <v>31320</v>
      </c>
      <c r="N66" s="99">
        <v>9</v>
      </c>
      <c r="O66" s="99">
        <v>10440</v>
      </c>
      <c r="P66" s="99">
        <v>3</v>
      </c>
      <c r="Q66" s="99">
        <v>59160</v>
      </c>
      <c r="R66" s="99">
        <v>17</v>
      </c>
      <c r="S66" s="136">
        <v>0</v>
      </c>
      <c r="T66" s="146">
        <v>0</v>
      </c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156">
        <f t="shared" si="0"/>
        <v>111360</v>
      </c>
      <c r="AH66" s="116"/>
      <c r="AI66" s="116"/>
      <c r="AJ66" s="116">
        <v>90</v>
      </c>
    </row>
    <row r="67" spans="1:36" ht="33" customHeight="1" x14ac:dyDescent="0.25">
      <c r="A67" s="120"/>
      <c r="B67" s="131" t="s">
        <v>67</v>
      </c>
      <c r="C67" s="123"/>
      <c r="D67" s="107"/>
      <c r="E67" s="6"/>
      <c r="F67" s="15"/>
      <c r="G67" s="52"/>
      <c r="H67" s="53"/>
      <c r="I67" s="99">
        <v>15900</v>
      </c>
      <c r="J67" s="99">
        <v>58</v>
      </c>
      <c r="K67" s="99">
        <v>2625</v>
      </c>
      <c r="L67" s="99">
        <v>9</v>
      </c>
      <c r="M67" s="99">
        <v>4800</v>
      </c>
      <c r="N67" s="99">
        <v>17</v>
      </c>
      <c r="O67" s="99">
        <v>4350</v>
      </c>
      <c r="P67" s="99">
        <v>16</v>
      </c>
      <c r="Q67" s="99">
        <v>2325</v>
      </c>
      <c r="R67" s="99">
        <v>8</v>
      </c>
      <c r="S67" s="136">
        <v>1875</v>
      </c>
      <c r="T67" s="146">
        <v>7</v>
      </c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156">
        <f t="shared" si="0"/>
        <v>31875</v>
      </c>
      <c r="AH67" s="116"/>
      <c r="AI67" s="116"/>
      <c r="AJ67" s="116">
        <v>500</v>
      </c>
    </row>
    <row r="68" spans="1:36" ht="33" customHeight="1" x14ac:dyDescent="0.25">
      <c r="A68" s="120"/>
      <c r="B68" s="132" t="s">
        <v>68</v>
      </c>
      <c r="C68" s="123"/>
      <c r="D68" s="107"/>
      <c r="E68" s="6"/>
      <c r="F68" s="15"/>
      <c r="G68" s="52"/>
      <c r="H68" s="53"/>
      <c r="I68" s="99">
        <v>24878.2</v>
      </c>
      <c r="J68" s="99">
        <v>18</v>
      </c>
      <c r="K68" s="99">
        <v>56927.75</v>
      </c>
      <c r="L68" s="99">
        <v>71</v>
      </c>
      <c r="M68" s="99">
        <v>51330</v>
      </c>
      <c r="N68" s="99">
        <v>47</v>
      </c>
      <c r="O68" s="99">
        <v>76781</v>
      </c>
      <c r="P68" s="99">
        <v>60</v>
      </c>
      <c r="Q68" s="99">
        <v>82260.899999999994</v>
      </c>
      <c r="R68" s="99">
        <v>65</v>
      </c>
      <c r="S68" s="136">
        <v>116984.45</v>
      </c>
      <c r="T68" s="146">
        <v>116</v>
      </c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156">
        <f t="shared" si="0"/>
        <v>409162.3</v>
      </c>
      <c r="AH68" s="116"/>
      <c r="AI68" s="116"/>
      <c r="AJ68" s="116">
        <v>90</v>
      </c>
    </row>
    <row r="69" spans="1:36" ht="33" customHeight="1" x14ac:dyDescent="0.25">
      <c r="A69" s="126"/>
      <c r="B69" s="127" t="s">
        <v>69</v>
      </c>
      <c r="C69" s="128"/>
      <c r="D69" s="107"/>
      <c r="E69" s="6"/>
      <c r="F69" s="15"/>
      <c r="G69" s="52"/>
      <c r="H69" s="53"/>
      <c r="I69" s="99"/>
      <c r="J69" s="99">
        <v>198</v>
      </c>
      <c r="K69" s="99"/>
      <c r="L69" s="99">
        <v>66</v>
      </c>
      <c r="M69" s="99"/>
      <c r="N69" s="99">
        <v>1</v>
      </c>
      <c r="O69" s="99"/>
      <c r="P69" s="99"/>
      <c r="Q69" s="99"/>
      <c r="R69" s="99"/>
      <c r="S69" s="136">
        <v>0</v>
      </c>
      <c r="T69" s="146">
        <v>0</v>
      </c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156">
        <f t="shared" si="0"/>
        <v>0</v>
      </c>
      <c r="AH69" s="116"/>
      <c r="AI69" s="116"/>
      <c r="AJ69" s="116">
        <v>1200</v>
      </c>
    </row>
    <row r="70" spans="1:36" ht="33" customHeight="1" x14ac:dyDescent="0.25">
      <c r="A70" s="126"/>
      <c r="B70" s="127" t="s">
        <v>70</v>
      </c>
      <c r="C70" s="128"/>
      <c r="D70" s="107"/>
      <c r="E70" s="6"/>
      <c r="F70" s="15"/>
      <c r="G70" s="52"/>
      <c r="H70" s="53"/>
      <c r="I70" s="99"/>
      <c r="J70" s="99">
        <v>16</v>
      </c>
      <c r="K70" s="99"/>
      <c r="L70" s="99"/>
      <c r="M70" s="99">
        <v>8329.6</v>
      </c>
      <c r="N70" s="99">
        <v>16</v>
      </c>
      <c r="O70" s="99">
        <v>15660.8</v>
      </c>
      <c r="P70" s="99">
        <v>26</v>
      </c>
      <c r="Q70" s="99">
        <v>15666.8</v>
      </c>
      <c r="R70" s="99">
        <v>29</v>
      </c>
      <c r="S70" s="136">
        <v>14491.2</v>
      </c>
      <c r="T70" s="146">
        <v>36</v>
      </c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156">
        <f t="shared" si="0"/>
        <v>54148.399999999994</v>
      </c>
      <c r="AH70" s="116"/>
      <c r="AI70" s="116"/>
      <c r="AJ70" s="116">
        <v>70</v>
      </c>
    </row>
    <row r="71" spans="1:36" ht="33" customHeight="1" x14ac:dyDescent="0.25">
      <c r="A71" s="120"/>
      <c r="B71" s="130" t="s">
        <v>71</v>
      </c>
      <c r="C71" s="123"/>
      <c r="D71" s="107"/>
      <c r="E71" s="6"/>
      <c r="F71" s="15"/>
      <c r="G71" s="52"/>
      <c r="H71" s="53"/>
      <c r="I71" s="99"/>
      <c r="J71" s="99">
        <v>23</v>
      </c>
      <c r="K71" s="99"/>
      <c r="L71" s="99">
        <v>18</v>
      </c>
      <c r="M71" s="99"/>
      <c r="N71" s="99">
        <v>9</v>
      </c>
      <c r="O71" s="99"/>
      <c r="P71" s="99">
        <v>14</v>
      </c>
      <c r="Q71" s="99"/>
      <c r="R71" s="99">
        <v>0</v>
      </c>
      <c r="S71" s="136">
        <v>0</v>
      </c>
      <c r="T71" s="146">
        <v>31</v>
      </c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156">
        <f t="shared" si="0"/>
        <v>0</v>
      </c>
      <c r="AH71" s="116"/>
      <c r="AI71" s="116"/>
      <c r="AJ71" s="116"/>
    </row>
    <row r="72" spans="1:36" ht="30" x14ac:dyDescent="0.25">
      <c r="A72" s="11" t="s">
        <v>57</v>
      </c>
      <c r="B72" s="12" t="s">
        <v>58</v>
      </c>
      <c r="C72" s="123"/>
      <c r="D72" s="107"/>
      <c r="E72" s="6"/>
      <c r="F72" s="15"/>
      <c r="G72" s="52"/>
      <c r="H72" s="53"/>
      <c r="I72" s="99">
        <v>511915</v>
      </c>
      <c r="J72" s="99">
        <v>1208</v>
      </c>
      <c r="K72" s="99">
        <v>510985</v>
      </c>
      <c r="L72" s="99">
        <v>1197</v>
      </c>
      <c r="M72" s="99">
        <v>477965</v>
      </c>
      <c r="N72" s="99">
        <v>1205</v>
      </c>
      <c r="O72" s="99">
        <v>513565</v>
      </c>
      <c r="P72" s="99">
        <v>1205</v>
      </c>
      <c r="Q72" s="99">
        <v>515095</v>
      </c>
      <c r="R72" s="99">
        <v>1212</v>
      </c>
      <c r="S72" s="136">
        <v>516920</v>
      </c>
      <c r="T72" s="146">
        <v>1220</v>
      </c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156">
        <f t="shared" si="0"/>
        <v>3046445</v>
      </c>
      <c r="AH72" s="116"/>
      <c r="AI72" s="116"/>
      <c r="AJ72" s="116"/>
    </row>
    <row r="73" spans="1:36" ht="15.75" hidden="1" x14ac:dyDescent="0.25">
      <c r="A73" s="120"/>
      <c r="B73" s="121" t="s">
        <v>39</v>
      </c>
      <c r="C73" s="122">
        <v>5181000</v>
      </c>
      <c r="D73" s="109">
        <v>5181000</v>
      </c>
      <c r="E73" s="6"/>
      <c r="F73" s="15"/>
      <c r="G73" s="52"/>
      <c r="H73" s="53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136"/>
      <c r="T73" s="146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156">
        <f t="shared" si="0"/>
        <v>0</v>
      </c>
      <c r="AH73" s="116"/>
      <c r="AI73" s="116"/>
      <c r="AJ73" s="116"/>
    </row>
    <row r="74" spans="1:36" ht="15.75" hidden="1" x14ac:dyDescent="0.25">
      <c r="A74" s="120"/>
      <c r="B74" s="121" t="s">
        <v>40</v>
      </c>
      <c r="C74" s="123">
        <v>5181000</v>
      </c>
      <c r="D74" s="107">
        <v>5181000</v>
      </c>
      <c r="E74" s="6"/>
      <c r="F74" s="15"/>
      <c r="G74" s="52"/>
      <c r="H74" s="53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136"/>
      <c r="T74" s="146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156">
        <f t="shared" si="0"/>
        <v>0</v>
      </c>
      <c r="AH74" s="116"/>
      <c r="AI74" s="116"/>
      <c r="AJ74" s="116"/>
    </row>
    <row r="75" spans="1:36" ht="15.75" hidden="1" x14ac:dyDescent="0.25">
      <c r="A75" s="120"/>
      <c r="B75" s="121" t="s">
        <v>41</v>
      </c>
      <c r="C75" s="123">
        <v>5181000</v>
      </c>
      <c r="D75" s="107">
        <v>5181000</v>
      </c>
      <c r="E75" s="6"/>
      <c r="F75" s="15"/>
      <c r="G75" s="52"/>
      <c r="H75" s="53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136"/>
      <c r="T75" s="146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156">
        <f t="shared" si="0"/>
        <v>0</v>
      </c>
      <c r="AH75" s="116"/>
      <c r="AI75" s="116"/>
      <c r="AJ75" s="116"/>
    </row>
    <row r="76" spans="1:36" ht="30" x14ac:dyDescent="0.25">
      <c r="A76" s="11" t="s">
        <v>59</v>
      </c>
      <c r="B76" s="12" t="s">
        <v>60</v>
      </c>
      <c r="C76" s="123"/>
      <c r="D76" s="107"/>
      <c r="E76" s="6"/>
      <c r="F76" s="15"/>
      <c r="G76" s="52"/>
      <c r="H76" s="53"/>
      <c r="I76" s="99">
        <v>190822</v>
      </c>
      <c r="J76" s="99">
        <v>334</v>
      </c>
      <c r="K76" s="99">
        <v>171973</v>
      </c>
      <c r="L76" s="99">
        <v>334</v>
      </c>
      <c r="M76" s="99">
        <v>189913</v>
      </c>
      <c r="N76" s="99">
        <v>332</v>
      </c>
      <c r="O76" s="99">
        <v>183189</v>
      </c>
      <c r="P76" s="99">
        <v>334</v>
      </c>
      <c r="Q76" s="99">
        <v>185900</v>
      </c>
      <c r="R76" s="99">
        <v>329</v>
      </c>
      <c r="S76" s="136">
        <v>178959</v>
      </c>
      <c r="T76" s="146">
        <v>323</v>
      </c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156">
        <f t="shared" si="0"/>
        <v>1100756</v>
      </c>
      <c r="AH76" s="116"/>
      <c r="AI76" s="116"/>
      <c r="AJ76" s="116"/>
    </row>
    <row r="77" spans="1:36" ht="15.75" hidden="1" x14ac:dyDescent="0.25">
      <c r="A77" s="120"/>
      <c r="B77" s="121" t="s">
        <v>39</v>
      </c>
      <c r="C77" s="122">
        <v>2263000</v>
      </c>
      <c r="D77" s="109">
        <v>2263000</v>
      </c>
      <c r="E77" s="6"/>
      <c r="F77" s="15"/>
      <c r="G77" s="52"/>
      <c r="H77" s="53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136"/>
      <c r="T77" s="146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156">
        <f t="shared" si="0"/>
        <v>0</v>
      </c>
      <c r="AH77" s="116"/>
      <c r="AI77" s="116"/>
      <c r="AJ77" s="116"/>
    </row>
    <row r="78" spans="1:36" ht="15.75" hidden="1" x14ac:dyDescent="0.25">
      <c r="A78" s="120"/>
      <c r="B78" s="121" t="s">
        <v>40</v>
      </c>
      <c r="C78" s="123">
        <v>2263000</v>
      </c>
      <c r="D78" s="107">
        <v>2263000</v>
      </c>
      <c r="E78" s="6"/>
      <c r="F78" s="15"/>
      <c r="G78" s="52"/>
      <c r="H78" s="53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136"/>
      <c r="T78" s="146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156">
        <f t="shared" si="0"/>
        <v>0</v>
      </c>
      <c r="AH78" s="116"/>
      <c r="AI78" s="116"/>
      <c r="AJ78" s="116"/>
    </row>
    <row r="79" spans="1:36" ht="15.75" hidden="1" x14ac:dyDescent="0.25">
      <c r="A79" s="120"/>
      <c r="B79" s="125" t="s">
        <v>41</v>
      </c>
      <c r="C79" s="123">
        <v>2263000</v>
      </c>
      <c r="D79" s="107">
        <v>2263000</v>
      </c>
      <c r="E79" s="6"/>
      <c r="F79" s="15"/>
      <c r="G79" s="52"/>
      <c r="H79" s="53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136"/>
      <c r="T79" s="146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156">
        <f t="shared" si="0"/>
        <v>0</v>
      </c>
      <c r="AH79" s="116"/>
      <c r="AI79" s="116"/>
      <c r="AJ79" s="116"/>
    </row>
    <row r="80" spans="1:36" ht="60" x14ac:dyDescent="0.25">
      <c r="A80" s="117" t="s">
        <v>61</v>
      </c>
      <c r="B80" s="118" t="s">
        <v>62</v>
      </c>
      <c r="C80" s="5"/>
      <c r="D80" s="5"/>
      <c r="E80" s="7"/>
      <c r="F80" s="16"/>
      <c r="G80" s="53"/>
      <c r="H80" s="53"/>
      <c r="I80" s="99">
        <v>29903</v>
      </c>
      <c r="J80" s="99">
        <v>60</v>
      </c>
      <c r="K80" s="99">
        <v>27574</v>
      </c>
      <c r="L80" s="99">
        <v>64</v>
      </c>
      <c r="M80" s="99">
        <v>30532</v>
      </c>
      <c r="N80" s="99">
        <v>68</v>
      </c>
      <c r="O80" s="99">
        <v>30243</v>
      </c>
      <c r="P80" s="99">
        <v>66</v>
      </c>
      <c r="Q80" s="99">
        <v>31331</v>
      </c>
      <c r="R80" s="99">
        <v>66</v>
      </c>
      <c r="S80" s="136">
        <v>30201</v>
      </c>
      <c r="T80" s="146">
        <v>60</v>
      </c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156">
        <f t="shared" si="0"/>
        <v>179784</v>
      </c>
      <c r="AH80" s="116"/>
      <c r="AI80" s="116"/>
      <c r="AJ80" s="116"/>
    </row>
    <row r="81" spans="1:36" ht="15.75" hidden="1" x14ac:dyDescent="0.25">
      <c r="A81" s="126"/>
      <c r="B81" s="133" t="s">
        <v>39</v>
      </c>
      <c r="C81" s="109">
        <v>372000</v>
      </c>
      <c r="D81" s="109">
        <v>372000</v>
      </c>
      <c r="E81" s="7"/>
      <c r="F81" s="16"/>
      <c r="G81" s="53"/>
      <c r="H81" s="53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136"/>
      <c r="T81" s="146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116"/>
      <c r="AI81" s="116"/>
      <c r="AJ81" s="116"/>
    </row>
    <row r="82" spans="1:36" ht="15.75" hidden="1" x14ac:dyDescent="0.25">
      <c r="A82" s="126"/>
      <c r="B82" s="133" t="s">
        <v>40</v>
      </c>
      <c r="C82" s="107">
        <v>372000</v>
      </c>
      <c r="D82" s="107">
        <v>372000</v>
      </c>
      <c r="E82" s="7"/>
      <c r="F82" s="16"/>
      <c r="G82" s="53"/>
      <c r="H82" s="53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136"/>
      <c r="T82" s="146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116"/>
      <c r="AI82" s="116"/>
      <c r="AJ82" s="116"/>
    </row>
    <row r="83" spans="1:36" ht="15.75" hidden="1" x14ac:dyDescent="0.25">
      <c r="A83" s="126"/>
      <c r="B83" s="133" t="s">
        <v>41</v>
      </c>
      <c r="C83" s="107">
        <v>372000</v>
      </c>
      <c r="D83" s="107">
        <v>372000</v>
      </c>
      <c r="E83" s="7"/>
      <c r="F83" s="16"/>
      <c r="G83" s="53"/>
      <c r="H83" s="53"/>
      <c r="I83" s="99"/>
      <c r="J83" s="53"/>
      <c r="K83" s="99"/>
      <c r="L83" s="99"/>
      <c r="M83" s="99"/>
      <c r="N83" s="99"/>
      <c r="O83" s="99"/>
      <c r="P83" s="99"/>
      <c r="Q83" s="99"/>
      <c r="R83" s="99"/>
      <c r="S83" s="136"/>
      <c r="T83" s="146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116"/>
      <c r="AI83" s="116"/>
      <c r="AJ83" s="116"/>
    </row>
    <row r="84" spans="1:36" ht="23.25" x14ac:dyDescent="0.25">
      <c r="AG84" s="163">
        <f>SUM(AG23:AG83)</f>
        <v>8865530.0250000004</v>
      </c>
    </row>
  </sheetData>
  <mergeCells count="22">
    <mergeCell ref="AE2:AF2"/>
    <mergeCell ref="I1:AF1"/>
    <mergeCell ref="AH1:AH3"/>
    <mergeCell ref="AI1:AI3"/>
    <mergeCell ref="AJ1:AJ3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F1:G2"/>
    <mergeCell ref="A1:A3"/>
    <mergeCell ref="B1:B3"/>
    <mergeCell ref="C1:C3"/>
    <mergeCell ref="D1:D3"/>
    <mergeCell ref="E1:E3"/>
  </mergeCells>
  <pageMargins left="0.16" right="0.16" top="0.17" bottom="0.16" header="0.16" footer="0.16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5"/>
  <sheetViews>
    <sheetView topLeftCell="C4" workbookViewId="0">
      <selection activeCell="H17" sqref="H17"/>
    </sheetView>
  </sheetViews>
  <sheetFormatPr defaultRowHeight="15" x14ac:dyDescent="0.25"/>
  <cols>
    <col min="6" max="7" width="11.5703125" bestFit="1" customWidth="1"/>
    <col min="9" max="9" width="10.5703125" bestFit="1" customWidth="1"/>
    <col min="14" max="14" width="13.7109375" customWidth="1"/>
  </cols>
  <sheetData>
    <row r="4" spans="2:14" x14ac:dyDescent="0.25">
      <c r="C4">
        <f>682*44</f>
        <v>30008</v>
      </c>
    </row>
    <row r="10" spans="2:14" x14ac:dyDescent="0.25">
      <c r="B10" t="s">
        <v>101</v>
      </c>
      <c r="M10" t="s">
        <v>99</v>
      </c>
      <c r="N10" t="s">
        <v>100</v>
      </c>
    </row>
    <row r="11" spans="2:14" x14ac:dyDescent="0.25">
      <c r="F11">
        <v>15</v>
      </c>
      <c r="G11">
        <v>9</v>
      </c>
      <c r="H11">
        <v>122</v>
      </c>
      <c r="I11" s="208">
        <f>F11*G11*H11</f>
        <v>16470</v>
      </c>
      <c r="M11" s="214">
        <v>35920</v>
      </c>
      <c r="N11" s="214">
        <v>17000</v>
      </c>
    </row>
    <row r="12" spans="2:14" x14ac:dyDescent="0.25">
      <c r="B12">
        <v>300</v>
      </c>
      <c r="F12">
        <v>20</v>
      </c>
      <c r="G12">
        <v>9</v>
      </c>
      <c r="H12">
        <v>61</v>
      </c>
      <c r="I12" s="208">
        <f t="shared" ref="I12:I13" si="0">F12*G12*H12</f>
        <v>10980</v>
      </c>
      <c r="M12">
        <v>20</v>
      </c>
      <c r="N12">
        <v>7</v>
      </c>
    </row>
    <row r="13" spans="2:14" x14ac:dyDescent="0.25">
      <c r="B13">
        <v>40</v>
      </c>
      <c r="F13">
        <v>10</v>
      </c>
      <c r="G13">
        <v>20</v>
      </c>
      <c r="H13">
        <v>61</v>
      </c>
      <c r="I13" s="208">
        <f t="shared" si="0"/>
        <v>12200</v>
      </c>
      <c r="M13" s="214">
        <f>M11*M12</f>
        <v>718400</v>
      </c>
      <c r="N13" s="214">
        <f>N11*N12</f>
        <v>119000</v>
      </c>
    </row>
    <row r="14" spans="2:14" x14ac:dyDescent="0.25">
      <c r="B14">
        <v>3</v>
      </c>
      <c r="I14" s="209">
        <f>SUM(I11:I13)</f>
        <v>39650</v>
      </c>
      <c r="M14" s="215">
        <f>M13-საკასო!AK72</f>
        <v>270048.40000000002</v>
      </c>
    </row>
    <row r="15" spans="2:14" x14ac:dyDescent="0.25">
      <c r="B15">
        <f>B12*B13*B14</f>
        <v>36000</v>
      </c>
      <c r="M15" s="214">
        <f>M14+N13</f>
        <v>389048.4</v>
      </c>
    </row>
    <row r="20" spans="6:7" x14ac:dyDescent="0.25">
      <c r="F20" t="s">
        <v>102</v>
      </c>
    </row>
    <row r="21" spans="6:7" x14ac:dyDescent="0.25">
      <c r="F21" s="220"/>
    </row>
    <row r="22" spans="6:7" x14ac:dyDescent="0.25">
      <c r="F22" s="220">
        <v>480</v>
      </c>
    </row>
    <row r="23" spans="6:7" x14ac:dyDescent="0.25">
      <c r="F23">
        <v>335</v>
      </c>
    </row>
    <row r="25" spans="6:7" x14ac:dyDescent="0.25">
      <c r="F25" s="208">
        <f>F22*F23</f>
        <v>160800</v>
      </c>
      <c r="G25" s="209">
        <f>F25-საკასო!AK69</f>
        <v>152235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საკასო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Amiran Dateshidze</dc:creator>
  <cp:lastModifiedBy>Amiran Dateshidze</cp:lastModifiedBy>
  <cp:lastPrinted>2015-07-15T15:28:53Z</cp:lastPrinted>
  <dcterms:created xsi:type="dcterms:W3CDTF">2015-02-09T05:59:05Z</dcterms:created>
  <dcterms:modified xsi:type="dcterms:W3CDTF">2015-07-17T06:51:33Z</dcterms:modified>
</cp:coreProperties>
</file>