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95" windowWidth="14355" windowHeight="6975" tabRatio="776"/>
  </bookViews>
  <sheets>
    <sheet name="პროგრამები" sheetId="4" r:id="rId1"/>
    <sheet name="სოცი-ხარჯვა 1 ივლისი" sheetId="5" r:id="rId2"/>
    <sheet name="ნსდს-საკასო 1 ივლისი" sheetId="6" r:id="rId3"/>
    <sheet name="სოცი-საკასო 1 ივლისი" sheetId="7" r:id="rId4"/>
    <sheet name="დაზუსტებული-8,09,16" sheetId="8" r:id="rId5"/>
    <sheet name="მოსალოდნელი" sheetId="9" r:id="rId6"/>
    <sheet name="მედიკამენტები" sheetId="10" r:id="rId7"/>
    <sheet name="Sheet2" sheetId="11" r:id="rId8"/>
  </sheets>
  <externalReferences>
    <externalReference r:id="rId9"/>
    <externalReference r:id="rId10"/>
  </externalReferences>
  <definedNames>
    <definedName name="_xlnm.Print_Area" localSheetId="0">პროგრამები!$B$2:$K$150</definedName>
    <definedName name="_xlnm.Print_Titles" localSheetId="0">პროგრამები!$4:$6</definedName>
  </definedNames>
  <calcPr calcId="145621"/>
</workbook>
</file>

<file path=xl/calcChain.xml><?xml version="1.0" encoding="utf-8"?>
<calcChain xmlns="http://schemas.openxmlformats.org/spreadsheetml/2006/main">
  <c r="K152" i="4" l="1"/>
  <c r="I146" i="4"/>
  <c r="H146" i="4"/>
  <c r="I148" i="4"/>
  <c r="I147" i="4"/>
  <c r="I141" i="4"/>
  <c r="H141" i="4"/>
  <c r="I145" i="4"/>
  <c r="I144" i="4"/>
  <c r="I143" i="4"/>
  <c r="I142" i="4"/>
  <c r="I136" i="4"/>
  <c r="H136" i="4"/>
  <c r="I140" i="4"/>
  <c r="I139" i="4"/>
  <c r="I138" i="4"/>
  <c r="I137" i="4"/>
  <c r="I129" i="4"/>
  <c r="I134" i="4"/>
  <c r="I132" i="4"/>
  <c r="I131" i="4"/>
  <c r="I130" i="4"/>
  <c r="J116" i="4"/>
  <c r="I116" i="4"/>
  <c r="H116" i="4"/>
  <c r="I128" i="4"/>
  <c r="I126" i="4"/>
  <c r="H126" i="4"/>
  <c r="I125" i="4"/>
  <c r="H125" i="4"/>
  <c r="I124" i="4"/>
  <c r="H124" i="4"/>
  <c r="I123" i="4"/>
  <c r="H123" i="4"/>
  <c r="I122" i="4"/>
  <c r="H122" i="4"/>
  <c r="I121" i="4"/>
  <c r="H121" i="4"/>
  <c r="I120" i="4"/>
  <c r="H120" i="4"/>
  <c r="I119" i="4"/>
  <c r="I118" i="4"/>
  <c r="I117" i="4"/>
  <c r="I111" i="4"/>
  <c r="I115" i="4"/>
  <c r="I114" i="4"/>
  <c r="H114" i="4"/>
  <c r="I113" i="4"/>
  <c r="I112" i="4"/>
  <c r="I110" i="4" l="1"/>
  <c r="H103" i="4"/>
  <c r="I108" i="4"/>
  <c r="H108" i="4"/>
  <c r="H106" i="4"/>
  <c r="I106" i="4"/>
  <c r="I109" i="4"/>
  <c r="I107" i="4"/>
  <c r="I105" i="4"/>
  <c r="I104" i="4"/>
  <c r="I101" i="4"/>
  <c r="J94" i="4"/>
  <c r="I94" i="4"/>
  <c r="I96" i="4"/>
  <c r="I95" i="4"/>
  <c r="I86" i="4"/>
  <c r="I93" i="4"/>
  <c r="I92" i="4"/>
  <c r="I91" i="4"/>
  <c r="I90" i="4"/>
  <c r="I89" i="4"/>
  <c r="I88" i="4"/>
  <c r="I87" i="4"/>
  <c r="H86" i="4"/>
  <c r="I73" i="4"/>
  <c r="I67" i="4" s="1"/>
  <c r="H67" i="4"/>
  <c r="I71" i="4"/>
  <c r="I70" i="4"/>
  <c r="H70" i="4"/>
  <c r="I69" i="4"/>
  <c r="I68" i="4"/>
  <c r="I62" i="4"/>
  <c r="I61" i="4"/>
  <c r="I60" i="4"/>
  <c r="I59" i="4"/>
  <c r="I58" i="4"/>
  <c r="I57" i="4"/>
  <c r="I49" i="4"/>
  <c r="I48" i="4"/>
  <c r="I47" i="4"/>
  <c r="J32" i="4"/>
  <c r="K32" i="4"/>
  <c r="I45" i="4"/>
  <c r="I35" i="4"/>
  <c r="I33" i="4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3" i="11"/>
  <c r="T68" i="11"/>
  <c r="U68" i="11" s="1"/>
  <c r="R68" i="11"/>
  <c r="S68" i="11" s="1"/>
  <c r="P68" i="11"/>
  <c r="Q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T67" i="11" s="1"/>
  <c r="T66" i="11"/>
  <c r="U66" i="11" s="1"/>
  <c r="R66" i="11"/>
  <c r="S66" i="11" s="1"/>
  <c r="P66" i="11"/>
  <c r="T65" i="11"/>
  <c r="U65" i="11" s="1"/>
  <c r="P65" i="11"/>
  <c r="R65" i="11" s="1"/>
  <c r="S65" i="11" s="1"/>
  <c r="Q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U63" i="11"/>
  <c r="T63" i="11"/>
  <c r="P63" i="11"/>
  <c r="R63" i="11" s="1"/>
  <c r="S63" i="11" s="1"/>
  <c r="T62" i="11"/>
  <c r="U62" i="11" s="1"/>
  <c r="R62" i="11"/>
  <c r="S62" i="11" s="1"/>
  <c r="P62" i="11"/>
  <c r="T61" i="11"/>
  <c r="U61" i="11" s="1"/>
  <c r="P61" i="11"/>
  <c r="R61" i="11" s="1"/>
  <c r="S61" i="11" s="1"/>
  <c r="T60" i="11"/>
  <c r="U60" i="11" s="1"/>
  <c r="R60" i="11"/>
  <c r="S60" i="11" s="1"/>
  <c r="P60" i="11"/>
  <c r="Q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T59" i="11" s="1"/>
  <c r="T58" i="11"/>
  <c r="U58" i="11" s="1"/>
  <c r="P58" i="11"/>
  <c r="R58" i="11" s="1"/>
  <c r="S58" i="11" s="1"/>
  <c r="T57" i="11"/>
  <c r="U57" i="11" s="1"/>
  <c r="R57" i="11"/>
  <c r="S57" i="11" s="1"/>
  <c r="P57" i="11"/>
  <c r="T56" i="11"/>
  <c r="U56" i="11" s="1"/>
  <c r="P56" i="11"/>
  <c r="R56" i="11" s="1"/>
  <c r="S56" i="11" s="1"/>
  <c r="T55" i="11"/>
  <c r="U55" i="11" s="1"/>
  <c r="R55" i="11"/>
  <c r="S55" i="11" s="1"/>
  <c r="P55" i="11"/>
  <c r="Q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T54" i="11" s="1"/>
  <c r="T53" i="11"/>
  <c r="U53" i="11" s="1"/>
  <c r="R53" i="11"/>
  <c r="S53" i="11" s="1"/>
  <c r="P53" i="11"/>
  <c r="U52" i="11"/>
  <c r="T52" i="11"/>
  <c r="P52" i="11"/>
  <c r="R52" i="11" s="1"/>
  <c r="S52" i="11" s="1"/>
  <c r="T51" i="11"/>
  <c r="U51" i="11" s="1"/>
  <c r="R51" i="11"/>
  <c r="S51" i="11" s="1"/>
  <c r="P51" i="11"/>
  <c r="U50" i="11"/>
  <c r="T50" i="11"/>
  <c r="P50" i="11"/>
  <c r="R50" i="11" s="1"/>
  <c r="S50" i="11" s="1"/>
  <c r="T49" i="11"/>
  <c r="U49" i="11" s="1"/>
  <c r="R49" i="11"/>
  <c r="S49" i="11" s="1"/>
  <c r="P49" i="11"/>
  <c r="U48" i="11"/>
  <c r="T48" i="11"/>
  <c r="P48" i="11"/>
  <c r="R48" i="11" s="1"/>
  <c r="S48" i="11" s="1"/>
  <c r="Q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T47" i="11" s="1"/>
  <c r="U46" i="11"/>
  <c r="T46" i="11"/>
  <c r="P46" i="11"/>
  <c r="R46" i="11" s="1"/>
  <c r="S46" i="11" s="1"/>
  <c r="T45" i="11"/>
  <c r="U45" i="11" s="1"/>
  <c r="R45" i="11"/>
  <c r="S45" i="11" s="1"/>
  <c r="P45" i="11"/>
  <c r="U44" i="11"/>
  <c r="T44" i="11"/>
  <c r="P44" i="11"/>
  <c r="R44" i="11" s="1"/>
  <c r="S44" i="11" s="1"/>
  <c r="Q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U42" i="11"/>
  <c r="T42" i="11"/>
  <c r="P42" i="11"/>
  <c r="R42" i="11" s="1"/>
  <c r="S42" i="11" s="1"/>
  <c r="T41" i="11"/>
  <c r="U41" i="11" s="1"/>
  <c r="R41" i="11"/>
  <c r="S41" i="11" s="1"/>
  <c r="P41" i="11"/>
  <c r="Q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T40" i="11" s="1"/>
  <c r="T39" i="11"/>
  <c r="U39" i="11" s="1"/>
  <c r="R39" i="11"/>
  <c r="S39" i="11" s="1"/>
  <c r="P39" i="11"/>
  <c r="U38" i="11"/>
  <c r="T38" i="11"/>
  <c r="P38" i="11"/>
  <c r="R38" i="11" s="1"/>
  <c r="S38" i="11" s="1"/>
  <c r="T37" i="11"/>
  <c r="U37" i="11" s="1"/>
  <c r="R37" i="11"/>
  <c r="S37" i="11" s="1"/>
  <c r="P37" i="11"/>
  <c r="U36" i="11"/>
  <c r="T36" i="11"/>
  <c r="P36" i="11"/>
  <c r="R36" i="11" s="1"/>
  <c r="S36" i="11" s="1"/>
  <c r="Q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T35" i="11" s="1"/>
  <c r="T34" i="11"/>
  <c r="P34" i="11"/>
  <c r="R34" i="11" s="1"/>
  <c r="S34" i="11" s="1"/>
  <c r="N33" i="11"/>
  <c r="M33" i="11"/>
  <c r="L33" i="11"/>
  <c r="K33" i="11"/>
  <c r="J33" i="11"/>
  <c r="I33" i="11"/>
  <c r="H33" i="11"/>
  <c r="G33" i="11"/>
  <c r="F33" i="11"/>
  <c r="E33" i="11"/>
  <c r="D33" i="11"/>
  <c r="B33" i="11"/>
  <c r="T33" i="11" s="1"/>
  <c r="T32" i="11"/>
  <c r="U32" i="11" s="1"/>
  <c r="R32" i="11"/>
  <c r="S32" i="11" s="1"/>
  <c r="P32" i="11"/>
  <c r="U31" i="11"/>
  <c r="T31" i="11"/>
  <c r="P31" i="11"/>
  <c r="R31" i="11" s="1"/>
  <c r="S31" i="11" s="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T30" i="11" s="1"/>
  <c r="U29" i="11"/>
  <c r="T29" i="11"/>
  <c r="P29" i="11"/>
  <c r="R29" i="11" s="1"/>
  <c r="S29" i="11" s="1"/>
  <c r="T28" i="11"/>
  <c r="U28" i="11" s="1"/>
  <c r="R28" i="11"/>
  <c r="S28" i="11" s="1"/>
  <c r="P28" i="11"/>
  <c r="U27" i="11"/>
  <c r="T27" i="11"/>
  <c r="P27" i="11"/>
  <c r="R27" i="11" s="1"/>
  <c r="S27" i="11" s="1"/>
  <c r="T26" i="11"/>
  <c r="U26" i="11" s="1"/>
  <c r="R26" i="11"/>
  <c r="S26" i="11" s="1"/>
  <c r="P26" i="11"/>
  <c r="U25" i="11"/>
  <c r="T25" i="11"/>
  <c r="P25" i="11"/>
  <c r="R25" i="11" s="1"/>
  <c r="S25" i="11" s="1"/>
  <c r="T24" i="11"/>
  <c r="U24" i="11" s="1"/>
  <c r="R24" i="11"/>
  <c r="S24" i="11" s="1"/>
  <c r="P24" i="11"/>
  <c r="U23" i="11"/>
  <c r="T23" i="11"/>
  <c r="P23" i="11"/>
  <c r="R23" i="11" s="1"/>
  <c r="S23" i="11" s="1"/>
  <c r="Q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T21" i="11"/>
  <c r="U21" i="11" s="1"/>
  <c r="R21" i="11"/>
  <c r="S21" i="11" s="1"/>
  <c r="P21" i="11"/>
  <c r="U20" i="11"/>
  <c r="T20" i="11"/>
  <c r="S20" i="11"/>
  <c r="P20" i="11"/>
  <c r="R20" i="11" s="1"/>
  <c r="T19" i="11"/>
  <c r="U19" i="11" s="1"/>
  <c r="R19" i="11"/>
  <c r="S19" i="11" s="1"/>
  <c r="P19" i="11"/>
  <c r="U18" i="11"/>
  <c r="T18" i="11"/>
  <c r="P18" i="11"/>
  <c r="R18" i="11" s="1"/>
  <c r="S18" i="11" s="1"/>
  <c r="Q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T17" i="11" s="1"/>
  <c r="B17" i="11"/>
  <c r="U16" i="11"/>
  <c r="T16" i="11"/>
  <c r="P16" i="11"/>
  <c r="R16" i="11" s="1"/>
  <c r="S16" i="11" s="1"/>
  <c r="T15" i="11"/>
  <c r="U15" i="11" s="1"/>
  <c r="R15" i="11"/>
  <c r="S15" i="11" s="1"/>
  <c r="P15" i="11"/>
  <c r="U14" i="11"/>
  <c r="T14" i="11"/>
  <c r="P14" i="11"/>
  <c r="R14" i="11" s="1"/>
  <c r="S14" i="11" s="1"/>
  <c r="T13" i="11"/>
  <c r="U13" i="11" s="1"/>
  <c r="R13" i="11"/>
  <c r="S13" i="11" s="1"/>
  <c r="P13" i="11"/>
  <c r="Q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T12" i="11" s="1"/>
  <c r="T11" i="11"/>
  <c r="U11" i="11" s="1"/>
  <c r="R11" i="11"/>
  <c r="S11" i="11" s="1"/>
  <c r="P11" i="11"/>
  <c r="U10" i="11"/>
  <c r="T10" i="11"/>
  <c r="P10" i="11"/>
  <c r="R10" i="11" s="1"/>
  <c r="S10" i="11" s="1"/>
  <c r="Q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U8" i="11"/>
  <c r="T8" i="11"/>
  <c r="P8" i="11"/>
  <c r="R8" i="11" s="1"/>
  <c r="S8" i="11" s="1"/>
  <c r="T7" i="11"/>
  <c r="U7" i="11" s="1"/>
  <c r="R7" i="11"/>
  <c r="S7" i="11" s="1"/>
  <c r="P7" i="11"/>
  <c r="U6" i="11"/>
  <c r="T6" i="11"/>
  <c r="P6" i="11"/>
  <c r="R6" i="11" s="1"/>
  <c r="S6" i="11" s="1"/>
  <c r="N5" i="11"/>
  <c r="M5" i="11"/>
  <c r="L5" i="11"/>
  <c r="K5" i="11"/>
  <c r="J5" i="11"/>
  <c r="I5" i="11"/>
  <c r="H5" i="11"/>
  <c r="G5" i="11"/>
  <c r="F5" i="11"/>
  <c r="E5" i="11"/>
  <c r="D5" i="11"/>
  <c r="C5" i="11"/>
  <c r="T5" i="11" s="1"/>
  <c r="T4" i="11"/>
  <c r="U4" i="11" s="1"/>
  <c r="R4" i="11"/>
  <c r="S4" i="11" s="1"/>
  <c r="P4" i="11"/>
  <c r="Q3" i="11"/>
  <c r="N3" i="11"/>
  <c r="M3" i="11"/>
  <c r="L3" i="11"/>
  <c r="K3" i="11"/>
  <c r="J3" i="11"/>
  <c r="I3" i="11"/>
  <c r="H3" i="11"/>
  <c r="G3" i="11"/>
  <c r="F3" i="11"/>
  <c r="E3" i="11"/>
  <c r="D3" i="11"/>
  <c r="B3" i="11"/>
  <c r="T3" i="11" s="1"/>
  <c r="I103" i="4" l="1"/>
  <c r="J103" i="4" s="1"/>
  <c r="T9" i="11"/>
  <c r="T22" i="11"/>
  <c r="T43" i="11"/>
  <c r="T64" i="11"/>
  <c r="U43" i="11"/>
  <c r="U9" i="11"/>
  <c r="U17" i="11"/>
  <c r="U3" i="11"/>
  <c r="P9" i="11"/>
  <c r="R9" i="11" s="1"/>
  <c r="S9" i="11" s="1"/>
  <c r="U12" i="11"/>
  <c r="P17" i="11"/>
  <c r="R17" i="11" s="1"/>
  <c r="S17" i="11" s="1"/>
  <c r="U47" i="11"/>
  <c r="P5" i="11"/>
  <c r="R5" i="11" s="1"/>
  <c r="S5" i="11" s="1"/>
  <c r="P3" i="11"/>
  <c r="R3" i="11" s="1"/>
  <c r="S3" i="11" s="1"/>
  <c r="P12" i="11"/>
  <c r="R12" i="11" s="1"/>
  <c r="S12" i="11" s="1"/>
  <c r="U64" i="11"/>
  <c r="P30" i="11"/>
  <c r="R30" i="11" s="1"/>
  <c r="S30" i="11" s="1"/>
  <c r="P33" i="11"/>
  <c r="R33" i="11" s="1"/>
  <c r="S33" i="11" s="1"/>
  <c r="U40" i="11"/>
  <c r="P43" i="11"/>
  <c r="R43" i="11" s="1"/>
  <c r="S43" i="11" s="1"/>
  <c r="P47" i="11"/>
  <c r="R47" i="11" s="1"/>
  <c r="S47" i="11" s="1"/>
  <c r="U54" i="11"/>
  <c r="P59" i="11"/>
  <c r="R59" i="11" s="1"/>
  <c r="S59" i="11" s="1"/>
  <c r="P64" i="11"/>
  <c r="R64" i="11" s="1"/>
  <c r="S64" i="11" s="1"/>
  <c r="U67" i="11"/>
  <c r="P22" i="11"/>
  <c r="R22" i="11" s="1"/>
  <c r="S22" i="11" s="1"/>
  <c r="P35" i="11"/>
  <c r="R35" i="11" s="1"/>
  <c r="S35" i="11" s="1"/>
  <c r="P40" i="11"/>
  <c r="R40" i="11" s="1"/>
  <c r="S40" i="11" s="1"/>
  <c r="P54" i="11"/>
  <c r="R54" i="11" s="1"/>
  <c r="S54" i="11" s="1"/>
  <c r="P67" i="11"/>
  <c r="R67" i="11" s="1"/>
  <c r="S67" i="11" s="1"/>
  <c r="I56" i="4" l="1"/>
  <c r="J56" i="4" s="1"/>
  <c r="H56" i="4"/>
  <c r="J63" i="4"/>
  <c r="I65" i="4"/>
  <c r="I63" i="4"/>
  <c r="H63" i="4"/>
  <c r="F63" i="4"/>
  <c r="J64" i="4"/>
  <c r="H94" i="4"/>
  <c r="I97" i="4"/>
  <c r="I99" i="4"/>
  <c r="H98" i="4"/>
  <c r="H97" i="4"/>
  <c r="H95" i="4"/>
  <c r="I100" i="4" l="1"/>
  <c r="I80" i="4"/>
  <c r="I74" i="4"/>
  <c r="I46" i="4"/>
  <c r="I32" i="4"/>
  <c r="I31" i="4"/>
  <c r="I30" i="4"/>
  <c r="I26" i="4"/>
  <c r="I20" i="4"/>
  <c r="I15" i="4"/>
  <c r="I10" i="4"/>
  <c r="T146" i="9"/>
  <c r="L145" i="9"/>
  <c r="H145" i="9"/>
  <c r="P145" i="9" s="1"/>
  <c r="G145" i="9"/>
  <c r="T145" i="9" s="1"/>
  <c r="T144" i="9"/>
  <c r="T143" i="9"/>
  <c r="L142" i="9"/>
  <c r="H142" i="9"/>
  <c r="P142" i="9" s="1"/>
  <c r="G142" i="9"/>
  <c r="T141" i="9"/>
  <c r="T140" i="9"/>
  <c r="T139" i="9"/>
  <c r="T138" i="9"/>
  <c r="L137" i="9"/>
  <c r="H137" i="9"/>
  <c r="P137" i="9" s="1"/>
  <c r="G137" i="9"/>
  <c r="T136" i="9"/>
  <c r="T135" i="9"/>
  <c r="T134" i="9"/>
  <c r="T133" i="9"/>
  <c r="L132" i="9"/>
  <c r="H132" i="9"/>
  <c r="P132" i="9" s="1"/>
  <c r="G132" i="9"/>
  <c r="T132" i="9" s="1"/>
  <c r="T131" i="9"/>
  <c r="T130" i="9"/>
  <c r="T129" i="9"/>
  <c r="T128" i="9"/>
  <c r="T127" i="9"/>
  <c r="T126" i="9"/>
  <c r="L125" i="9"/>
  <c r="H125" i="9"/>
  <c r="P125" i="9" s="1"/>
  <c r="G125" i="9"/>
  <c r="T124" i="9"/>
  <c r="T123" i="9"/>
  <c r="T122" i="9"/>
  <c r="T121" i="9"/>
  <c r="T120" i="9"/>
  <c r="T119" i="9"/>
  <c r="T118" i="9"/>
  <c r="T117" i="9"/>
  <c r="T116" i="9"/>
  <c r="T115" i="9"/>
  <c r="T114" i="9"/>
  <c r="T113" i="9"/>
  <c r="L112" i="9"/>
  <c r="H112" i="9"/>
  <c r="P112" i="9" s="1"/>
  <c r="G112" i="9"/>
  <c r="T112" i="9" s="1"/>
  <c r="T111" i="9"/>
  <c r="T110" i="9"/>
  <c r="T109" i="9"/>
  <c r="T108" i="9"/>
  <c r="L107" i="9"/>
  <c r="H107" i="9"/>
  <c r="P107" i="9" s="1"/>
  <c r="G107" i="9"/>
  <c r="T106" i="9"/>
  <c r="T105" i="9"/>
  <c r="T104" i="9"/>
  <c r="T103" i="9"/>
  <c r="T102" i="9"/>
  <c r="T101" i="9"/>
  <c r="T100" i="9"/>
  <c r="L99" i="9"/>
  <c r="H99" i="9"/>
  <c r="P99" i="9" s="1"/>
  <c r="G99" i="9"/>
  <c r="T98" i="9"/>
  <c r="L97" i="9"/>
  <c r="H97" i="9"/>
  <c r="P97" i="9" s="1"/>
  <c r="G97" i="9"/>
  <c r="T96" i="9"/>
  <c r="T95" i="9"/>
  <c r="T94" i="9"/>
  <c r="T93" i="9"/>
  <c r="T92" i="9"/>
  <c r="L91" i="9"/>
  <c r="H91" i="9"/>
  <c r="P91" i="9" s="1"/>
  <c r="G91" i="9"/>
  <c r="T90" i="9"/>
  <c r="T89" i="9"/>
  <c r="T88" i="9"/>
  <c r="T87" i="9"/>
  <c r="T86" i="9"/>
  <c r="T85" i="9"/>
  <c r="T84" i="9"/>
  <c r="L83" i="9"/>
  <c r="H83" i="9"/>
  <c r="P83" i="9" s="1"/>
  <c r="G83" i="9"/>
  <c r="L82" i="9"/>
  <c r="H82" i="9"/>
  <c r="P82" i="9" s="1"/>
  <c r="G82" i="9"/>
  <c r="T82" i="9" s="1"/>
  <c r="F82" i="9"/>
  <c r="E82" i="9"/>
  <c r="T81" i="9"/>
  <c r="T80" i="9"/>
  <c r="T79" i="9"/>
  <c r="L78" i="9"/>
  <c r="H78" i="9"/>
  <c r="P78" i="9" s="1"/>
  <c r="G78" i="9"/>
  <c r="T78" i="9" s="1"/>
  <c r="T77" i="9"/>
  <c r="T76" i="9"/>
  <c r="T75" i="9"/>
  <c r="T74" i="9"/>
  <c r="T73" i="9"/>
  <c r="L72" i="9"/>
  <c r="H72" i="9"/>
  <c r="P72" i="9" s="1"/>
  <c r="G72" i="9"/>
  <c r="T72" i="9" s="1"/>
  <c r="T71" i="9"/>
  <c r="T70" i="9"/>
  <c r="T69" i="9"/>
  <c r="T68" i="9"/>
  <c r="T67" i="9"/>
  <c r="T66" i="9"/>
  <c r="L65" i="9"/>
  <c r="H65" i="9"/>
  <c r="P65" i="9" s="1"/>
  <c r="G65" i="9"/>
  <c r="T64" i="9"/>
  <c r="T63" i="9"/>
  <c r="T62" i="9"/>
  <c r="T61" i="9"/>
  <c r="T60" i="9"/>
  <c r="T59" i="9"/>
  <c r="T58" i="9"/>
  <c r="L57" i="9"/>
  <c r="H57" i="9"/>
  <c r="P57" i="9" s="1"/>
  <c r="G57" i="9"/>
  <c r="T56" i="9"/>
  <c r="T55" i="9"/>
  <c r="T54" i="9"/>
  <c r="T53" i="9"/>
  <c r="T52" i="9"/>
  <c r="T51" i="9"/>
  <c r="T50" i="9"/>
  <c r="T49" i="9"/>
  <c r="T48" i="9"/>
  <c r="L47" i="9"/>
  <c r="H47" i="9"/>
  <c r="P47" i="9" s="1"/>
  <c r="G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L33" i="9"/>
  <c r="H33" i="9"/>
  <c r="P33" i="9" s="1"/>
  <c r="G33" i="9"/>
  <c r="T32" i="9"/>
  <c r="L31" i="9"/>
  <c r="H31" i="9"/>
  <c r="P31" i="9" s="1"/>
  <c r="G31" i="9"/>
  <c r="L30" i="9"/>
  <c r="H30" i="9"/>
  <c r="P30" i="9" s="1"/>
  <c r="G30" i="9"/>
  <c r="T30" i="9" s="1"/>
  <c r="T29" i="9"/>
  <c r="T28" i="9"/>
  <c r="T27" i="9"/>
  <c r="L26" i="9"/>
  <c r="H26" i="9"/>
  <c r="P26" i="9" s="1"/>
  <c r="G26" i="9"/>
  <c r="T25" i="9"/>
  <c r="T24" i="9"/>
  <c r="T23" i="9"/>
  <c r="T22" i="9"/>
  <c r="T21" i="9"/>
  <c r="L20" i="9"/>
  <c r="H20" i="9"/>
  <c r="P20" i="9" s="1"/>
  <c r="G20" i="9"/>
  <c r="T19" i="9"/>
  <c r="T18" i="9"/>
  <c r="T17" i="9"/>
  <c r="T16" i="9"/>
  <c r="L15" i="9"/>
  <c r="H15" i="9"/>
  <c r="P15" i="9" s="1"/>
  <c r="G15" i="9"/>
  <c r="T14" i="9"/>
  <c r="T13" i="9"/>
  <c r="T12" i="9"/>
  <c r="T11" i="9"/>
  <c r="L10" i="9"/>
  <c r="H10" i="9"/>
  <c r="P10" i="9" s="1"/>
  <c r="G10" i="9"/>
  <c r="O9" i="9"/>
  <c r="N9" i="9"/>
  <c r="M9" i="9"/>
  <c r="L9" i="9"/>
  <c r="K9" i="9"/>
  <c r="J9" i="9"/>
  <c r="I9" i="9"/>
  <c r="H9" i="9"/>
  <c r="P9" i="9" s="1"/>
  <c r="G9" i="9"/>
  <c r="F9" i="9"/>
  <c r="E9" i="9"/>
  <c r="L8" i="9"/>
  <c r="K8" i="9"/>
  <c r="J8" i="9"/>
  <c r="I8" i="9"/>
  <c r="H8" i="9"/>
  <c r="P8" i="9" s="1"/>
  <c r="T8" i="9" s="1"/>
  <c r="L7" i="9"/>
  <c r="K7" i="9"/>
  <c r="J7" i="9"/>
  <c r="I7" i="9"/>
  <c r="H7" i="9"/>
  <c r="P7" i="9" s="1"/>
  <c r="G7" i="9"/>
  <c r="T7" i="9" s="1"/>
  <c r="F7" i="9"/>
  <c r="E7" i="9"/>
  <c r="T9" i="9" l="1"/>
  <c r="T15" i="9"/>
  <c r="T31" i="9"/>
  <c r="T33" i="9"/>
  <c r="T47" i="9"/>
  <c r="T57" i="9"/>
  <c r="T65" i="9"/>
  <c r="T83" i="9"/>
  <c r="T91" i="9"/>
  <c r="T97" i="9"/>
  <c r="T99" i="9"/>
  <c r="T107" i="9"/>
  <c r="T125" i="9"/>
  <c r="T137" i="9"/>
  <c r="T10" i="9"/>
  <c r="T20" i="9"/>
  <c r="T26" i="9"/>
  <c r="T142" i="9"/>
  <c r="F146" i="4" l="1"/>
  <c r="F136" i="4"/>
  <c r="F129" i="4"/>
  <c r="F116" i="4"/>
  <c r="F111" i="4"/>
  <c r="F103" i="4"/>
  <c r="F100" i="4"/>
  <c r="F94" i="4"/>
  <c r="F86" i="4"/>
  <c r="F74" i="4"/>
  <c r="F67" i="4"/>
  <c r="F56" i="4"/>
  <c r="F46" i="4"/>
  <c r="F32" i="4"/>
  <c r="F31" i="4"/>
  <c r="F30" i="4"/>
  <c r="F26" i="4"/>
  <c r="F20" i="4"/>
  <c r="F15" i="4"/>
  <c r="F10" i="4"/>
  <c r="M43" i="8"/>
  <c r="M42" i="8"/>
  <c r="M41" i="8"/>
  <c r="M40" i="8"/>
  <c r="M39" i="8"/>
  <c r="M38" i="8"/>
  <c r="M37" i="8"/>
  <c r="D37" i="8"/>
  <c r="M36" i="8"/>
  <c r="M35" i="8"/>
  <c r="M34" i="8"/>
  <c r="M33" i="8"/>
  <c r="M32" i="8"/>
  <c r="M31" i="8"/>
  <c r="M30" i="8"/>
  <c r="M29" i="8"/>
  <c r="M28" i="8"/>
  <c r="D28" i="8"/>
  <c r="M27" i="8"/>
  <c r="M26" i="8"/>
  <c r="M25" i="8"/>
  <c r="M24" i="8"/>
  <c r="M23" i="8"/>
  <c r="D23" i="8"/>
  <c r="M22" i="8"/>
  <c r="M21" i="8"/>
  <c r="M20" i="8"/>
  <c r="M19" i="8" s="1"/>
  <c r="D19" i="8"/>
  <c r="M18" i="8"/>
  <c r="M17" i="8"/>
  <c r="M16" i="8"/>
  <c r="M15" i="8" s="1"/>
  <c r="D15" i="8"/>
  <c r="M14" i="8"/>
  <c r="M13" i="8"/>
  <c r="M12" i="8"/>
  <c r="M11" i="8"/>
  <c r="M10" i="8"/>
  <c r="M9" i="8"/>
  <c r="M8" i="8"/>
  <c r="D7" i="8"/>
  <c r="J51" i="4" l="1"/>
  <c r="J52" i="4"/>
  <c r="J53" i="4"/>
  <c r="J54" i="4"/>
  <c r="J55" i="4"/>
  <c r="J66" i="4"/>
  <c r="J102" i="4"/>
  <c r="J127" i="4"/>
  <c r="I85" i="4"/>
  <c r="I36" i="4"/>
  <c r="I9" i="4"/>
  <c r="I7" i="4" s="1"/>
  <c r="T2" i="5"/>
  <c r="H148" i="4"/>
  <c r="J148" i="4" s="1"/>
  <c r="H147" i="4"/>
  <c r="J147" i="4" s="1"/>
  <c r="H145" i="4"/>
  <c r="J145" i="4" s="1"/>
  <c r="H144" i="4"/>
  <c r="J144" i="4" s="1"/>
  <c r="H143" i="4"/>
  <c r="J143" i="4" s="1"/>
  <c r="H142" i="4"/>
  <c r="H140" i="4"/>
  <c r="J140" i="4" s="1"/>
  <c r="H139" i="4"/>
  <c r="J139" i="4" s="1"/>
  <c r="H138" i="4"/>
  <c r="J138" i="4" s="1"/>
  <c r="H137" i="4"/>
  <c r="J137" i="4" s="1"/>
  <c r="H131" i="4"/>
  <c r="J131" i="4" s="1"/>
  <c r="H132" i="4"/>
  <c r="J132" i="4" s="1"/>
  <c r="H133" i="4"/>
  <c r="J133" i="4" s="1"/>
  <c r="H134" i="4"/>
  <c r="J134" i="4" s="1"/>
  <c r="H130" i="4"/>
  <c r="H128" i="4"/>
  <c r="J128" i="4" s="1"/>
  <c r="J126" i="4"/>
  <c r="J121" i="4"/>
  <c r="J122" i="4"/>
  <c r="J123" i="4"/>
  <c r="J124" i="4"/>
  <c r="J125" i="4"/>
  <c r="J120" i="4"/>
  <c r="H119" i="4"/>
  <c r="J119" i="4" s="1"/>
  <c r="H118" i="4"/>
  <c r="J118" i="4" s="1"/>
  <c r="H117" i="4"/>
  <c r="H115" i="4"/>
  <c r="J115" i="4" s="1"/>
  <c r="J114" i="4"/>
  <c r="H113" i="4"/>
  <c r="J113" i="4" s="1"/>
  <c r="H112" i="4"/>
  <c r="H110" i="4"/>
  <c r="J110" i="4" s="1"/>
  <c r="H109" i="4"/>
  <c r="J109" i="4" s="1"/>
  <c r="J108" i="4"/>
  <c r="H107" i="4"/>
  <c r="J107" i="4" s="1"/>
  <c r="J106" i="4"/>
  <c r="H105" i="4"/>
  <c r="J105" i="4" s="1"/>
  <c r="H104" i="4"/>
  <c r="J104" i="4" s="1"/>
  <c r="H100" i="4"/>
  <c r="J100" i="4" s="1"/>
  <c r="K100" i="4" s="1"/>
  <c r="H101" i="4"/>
  <c r="J101" i="4" s="1"/>
  <c r="J98" i="4"/>
  <c r="H99" i="4"/>
  <c r="J99" i="4" s="1"/>
  <c r="J97" i="4"/>
  <c r="H96" i="4"/>
  <c r="J96" i="4" s="1"/>
  <c r="J95" i="4"/>
  <c r="H88" i="4"/>
  <c r="J88" i="4" s="1"/>
  <c r="H89" i="4"/>
  <c r="J89" i="4" s="1"/>
  <c r="H90" i="4"/>
  <c r="J90" i="4" s="1"/>
  <c r="H91" i="4"/>
  <c r="J91" i="4" s="1"/>
  <c r="H92" i="4"/>
  <c r="J92" i="4" s="1"/>
  <c r="H93" i="4"/>
  <c r="J93" i="4" s="1"/>
  <c r="H87" i="4"/>
  <c r="J87" i="4" s="1"/>
  <c r="H84" i="4"/>
  <c r="J84" i="4" s="1"/>
  <c r="H83" i="4"/>
  <c r="J83" i="4" s="1"/>
  <c r="H82" i="4"/>
  <c r="J82" i="4" s="1"/>
  <c r="H73" i="4"/>
  <c r="J73" i="4" s="1"/>
  <c r="H72" i="4"/>
  <c r="J72" i="4" s="1"/>
  <c r="H71" i="4"/>
  <c r="J71" i="4" s="1"/>
  <c r="J70" i="4"/>
  <c r="H69" i="4"/>
  <c r="J69" i="4" s="1"/>
  <c r="H68" i="4"/>
  <c r="J68" i="4" s="1"/>
  <c r="J65" i="4"/>
  <c r="H61" i="4"/>
  <c r="J61" i="4" s="1"/>
  <c r="H59" i="4"/>
  <c r="J59" i="4" s="1"/>
  <c r="H58" i="4"/>
  <c r="J58" i="4" s="1"/>
  <c r="H57" i="4"/>
  <c r="J57" i="4" s="1"/>
  <c r="H49" i="4"/>
  <c r="H48" i="4"/>
  <c r="J48" i="4" s="1"/>
  <c r="H36" i="4"/>
  <c r="J36" i="4" s="1"/>
  <c r="H35" i="4"/>
  <c r="J35" i="4" s="1"/>
  <c r="H33" i="4"/>
  <c r="J33" i="4" s="1"/>
  <c r="H31" i="4"/>
  <c r="J31" i="4" s="1"/>
  <c r="K31" i="4" s="1"/>
  <c r="E80" i="4"/>
  <c r="H30" i="4"/>
  <c r="J30" i="4" s="1"/>
  <c r="K30" i="4" s="1"/>
  <c r="H79" i="4"/>
  <c r="J79" i="4" s="1"/>
  <c r="H78" i="4"/>
  <c r="J78" i="4" s="1"/>
  <c r="H77" i="4"/>
  <c r="J77" i="4" s="1"/>
  <c r="H76" i="4"/>
  <c r="J76" i="4" s="1"/>
  <c r="H75" i="4"/>
  <c r="J75" i="4" s="1"/>
  <c r="H62" i="4"/>
  <c r="J62" i="4" s="1"/>
  <c r="H60" i="4"/>
  <c r="J60" i="4" s="1"/>
  <c r="H50" i="4"/>
  <c r="J50" i="4" s="1"/>
  <c r="H47" i="4"/>
  <c r="J47" i="4" s="1"/>
  <c r="H45" i="4"/>
  <c r="J45" i="4" s="1"/>
  <c r="H38" i="4"/>
  <c r="J38" i="4" s="1"/>
  <c r="H37" i="4"/>
  <c r="J37" i="4" s="1"/>
  <c r="H34" i="4"/>
  <c r="J34" i="4" s="1"/>
  <c r="H29" i="4"/>
  <c r="J29" i="4" s="1"/>
  <c r="H28" i="4"/>
  <c r="J28" i="4" s="1"/>
  <c r="H27" i="4"/>
  <c r="J27" i="4" s="1"/>
  <c r="H25" i="4"/>
  <c r="J25" i="4" s="1"/>
  <c r="H24" i="4"/>
  <c r="J24" i="4" s="1"/>
  <c r="H23" i="4"/>
  <c r="J23" i="4" s="1"/>
  <c r="H22" i="4"/>
  <c r="J22" i="4" s="1"/>
  <c r="H21" i="4"/>
  <c r="J21" i="4" s="1"/>
  <c r="H19" i="4"/>
  <c r="J19" i="4" s="1"/>
  <c r="H18" i="4"/>
  <c r="J18" i="4" s="1"/>
  <c r="H17" i="4"/>
  <c r="J17" i="4" s="1"/>
  <c r="H16" i="4"/>
  <c r="J16" i="4" s="1"/>
  <c r="H14" i="4"/>
  <c r="J14" i="4" s="1"/>
  <c r="H13" i="4"/>
  <c r="J13" i="4" s="1"/>
  <c r="H12" i="4"/>
  <c r="J12" i="4" s="1"/>
  <c r="H11" i="4"/>
  <c r="J11" i="4" s="1"/>
  <c r="G128" i="4"/>
  <c r="G126" i="4"/>
  <c r="G125" i="4"/>
  <c r="G124" i="4"/>
  <c r="G123" i="4"/>
  <c r="G122" i="4"/>
  <c r="G121" i="4"/>
  <c r="G120" i="4"/>
  <c r="G115" i="4"/>
  <c r="G114" i="4"/>
  <c r="G110" i="4"/>
  <c r="G108" i="4"/>
  <c r="G106" i="4"/>
  <c r="G99" i="4"/>
  <c r="G98" i="4"/>
  <c r="G97" i="4"/>
  <c r="G84" i="4"/>
  <c r="G83" i="4"/>
  <c r="G71" i="4"/>
  <c r="G70" i="4"/>
  <c r="G148" i="4"/>
  <c r="G147" i="4"/>
  <c r="G146" i="4" s="1"/>
  <c r="G145" i="4"/>
  <c r="G144" i="4"/>
  <c r="G143" i="4"/>
  <c r="G142" i="4"/>
  <c r="G141" i="4" s="1"/>
  <c r="G140" i="4"/>
  <c r="G139" i="4"/>
  <c r="G138" i="4"/>
  <c r="G137" i="4"/>
  <c r="G136" i="4" s="1"/>
  <c r="G134" i="4"/>
  <c r="G133" i="4"/>
  <c r="G132" i="4"/>
  <c r="G131" i="4"/>
  <c r="G130" i="4"/>
  <c r="G119" i="4"/>
  <c r="G118" i="4"/>
  <c r="G117" i="4"/>
  <c r="G113" i="4"/>
  <c r="G112" i="4"/>
  <c r="G111" i="4" s="1"/>
  <c r="G109" i="4"/>
  <c r="G107" i="4"/>
  <c r="G105" i="4"/>
  <c r="G104" i="4"/>
  <c r="G103" i="4" s="1"/>
  <c r="G101" i="4"/>
  <c r="G100" i="4" s="1"/>
  <c r="G96" i="4"/>
  <c r="G95" i="4"/>
  <c r="G93" i="4"/>
  <c r="G92" i="4"/>
  <c r="G91" i="4"/>
  <c r="G90" i="4"/>
  <c r="G89" i="4"/>
  <c r="G88" i="4"/>
  <c r="G87" i="4"/>
  <c r="G86" i="4" s="1"/>
  <c r="H15" i="4" l="1"/>
  <c r="J15" i="4" s="1"/>
  <c r="K15" i="4" s="1"/>
  <c r="H26" i="4"/>
  <c r="J26" i="4" s="1"/>
  <c r="K26" i="4" s="1"/>
  <c r="H74" i="4"/>
  <c r="J74" i="4" s="1"/>
  <c r="K74" i="4" s="1"/>
  <c r="H46" i="4"/>
  <c r="J46" i="4" s="1"/>
  <c r="K46" i="4" s="1"/>
  <c r="J49" i="4"/>
  <c r="H80" i="4"/>
  <c r="J80" i="4" s="1"/>
  <c r="K80" i="4" s="1"/>
  <c r="J112" i="4"/>
  <c r="H111" i="4"/>
  <c r="J111" i="4" s="1"/>
  <c r="K111" i="4" s="1"/>
  <c r="J117" i="4"/>
  <c r="K116" i="4"/>
  <c r="J142" i="4"/>
  <c r="J141" i="4"/>
  <c r="K141" i="4" s="1"/>
  <c r="J146" i="4"/>
  <c r="K146" i="4" s="1"/>
  <c r="H10" i="4"/>
  <c r="H20" i="4"/>
  <c r="J20" i="4" s="1"/>
  <c r="K20" i="4" s="1"/>
  <c r="J86" i="4"/>
  <c r="K86" i="4" s="1"/>
  <c r="K94" i="4"/>
  <c r="K103" i="4"/>
  <c r="J130" i="4"/>
  <c r="H129" i="4"/>
  <c r="J129" i="4" s="1"/>
  <c r="K129" i="4" s="1"/>
  <c r="J136" i="4"/>
  <c r="K136" i="4" s="1"/>
  <c r="J67" i="4"/>
  <c r="K67" i="4" s="1"/>
  <c r="K56" i="4"/>
  <c r="H32" i="4"/>
  <c r="G129" i="4"/>
  <c r="G116" i="4"/>
  <c r="G94" i="4"/>
  <c r="G82" i="4"/>
  <c r="G80" i="4" s="1"/>
  <c r="G79" i="4"/>
  <c r="G78" i="4"/>
  <c r="G77" i="4"/>
  <c r="G76" i="4"/>
  <c r="G75" i="4"/>
  <c r="G73" i="4"/>
  <c r="G72" i="4"/>
  <c r="G69" i="4"/>
  <c r="G68" i="4"/>
  <c r="G62" i="4"/>
  <c r="G61" i="4"/>
  <c r="G60" i="4"/>
  <c r="G59" i="4"/>
  <c r="G58" i="4"/>
  <c r="G57" i="4"/>
  <c r="G50" i="4"/>
  <c r="G49" i="4"/>
  <c r="G48" i="4"/>
  <c r="G47" i="4"/>
  <c r="G62" i="6"/>
  <c r="G59" i="6"/>
  <c r="G60" i="6"/>
  <c r="G61" i="6"/>
  <c r="G63" i="6"/>
  <c r="G64" i="6"/>
  <c r="G45" i="4"/>
  <c r="G38" i="4"/>
  <c r="G37" i="4"/>
  <c r="G34" i="4"/>
  <c r="G30" i="4"/>
  <c r="G29" i="4"/>
  <c r="G28" i="4"/>
  <c r="G27" i="4"/>
  <c r="G25" i="4"/>
  <c r="G24" i="4"/>
  <c r="G23" i="4"/>
  <c r="G22" i="4"/>
  <c r="G21" i="4"/>
  <c r="G19" i="4"/>
  <c r="G18" i="4"/>
  <c r="G17" i="4"/>
  <c r="G16" i="4"/>
  <c r="G14" i="4"/>
  <c r="G13" i="4"/>
  <c r="G12" i="4"/>
  <c r="G11" i="4"/>
  <c r="G10" i="4" s="1"/>
  <c r="H71" i="6"/>
  <c r="G71" i="6"/>
  <c r="H70" i="6"/>
  <c r="G70" i="6"/>
  <c r="H69" i="6"/>
  <c r="G69" i="6"/>
  <c r="H68" i="6"/>
  <c r="G68" i="6"/>
  <c r="H67" i="6"/>
  <c r="G67" i="6"/>
  <c r="P66" i="6"/>
  <c r="O66" i="6"/>
  <c r="H66" i="6"/>
  <c r="G66" i="6"/>
  <c r="AF65" i="6"/>
  <c r="AE65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H64" i="6"/>
  <c r="H63" i="6"/>
  <c r="AF62" i="6"/>
  <c r="AE62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F62" i="6"/>
  <c r="H61" i="6"/>
  <c r="AF58" i="6"/>
  <c r="AE58" i="6"/>
  <c r="AD58" i="6"/>
  <c r="AC58" i="6"/>
  <c r="AB58" i="6"/>
  <c r="AA58" i="6"/>
  <c r="Z58" i="6"/>
  <c r="Y58" i="6"/>
  <c r="X58" i="6"/>
  <c r="W58" i="6"/>
  <c r="V58" i="6"/>
  <c r="U58" i="6"/>
  <c r="T58" i="6"/>
  <c r="S58" i="6"/>
  <c r="R58" i="6"/>
  <c r="Q58" i="6"/>
  <c r="P58" i="6"/>
  <c r="O58" i="6"/>
  <c r="N58" i="6"/>
  <c r="M58" i="6"/>
  <c r="L58" i="6"/>
  <c r="K58" i="6"/>
  <c r="J58" i="6"/>
  <c r="I58" i="6"/>
  <c r="H58" i="6"/>
  <c r="G58" i="6"/>
  <c r="F58" i="6"/>
  <c r="H56" i="6"/>
  <c r="G56" i="6"/>
  <c r="H55" i="6"/>
  <c r="G55" i="6"/>
  <c r="H54" i="6"/>
  <c r="G54" i="6"/>
  <c r="P53" i="6"/>
  <c r="K53" i="6"/>
  <c r="H53" i="6"/>
  <c r="G53" i="6"/>
  <c r="AF52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H52" i="6" s="1"/>
  <c r="M52" i="6"/>
  <c r="K52" i="6"/>
  <c r="J52" i="6"/>
  <c r="I52" i="6"/>
  <c r="G52" i="6"/>
  <c r="F52" i="6"/>
  <c r="AF51" i="6"/>
  <c r="AE51" i="6"/>
  <c r="AD51" i="6"/>
  <c r="AC51" i="6"/>
  <c r="AB51" i="6"/>
  <c r="AA51" i="6"/>
  <c r="Z51" i="6"/>
  <c r="Y51" i="6"/>
  <c r="X51" i="6"/>
  <c r="W51" i="6"/>
  <c r="V51" i="6"/>
  <c r="U51" i="6"/>
  <c r="T51" i="6"/>
  <c r="S51" i="6"/>
  <c r="R51" i="6"/>
  <c r="Q51" i="6"/>
  <c r="O51" i="6"/>
  <c r="M51" i="6"/>
  <c r="L51" i="6"/>
  <c r="K51" i="6"/>
  <c r="J51" i="6"/>
  <c r="I51" i="6"/>
  <c r="G51" i="6"/>
  <c r="F51" i="6"/>
  <c r="H50" i="6"/>
  <c r="G50" i="6"/>
  <c r="H49" i="6"/>
  <c r="G49" i="6"/>
  <c r="H48" i="6"/>
  <c r="G48" i="6"/>
  <c r="H47" i="6"/>
  <c r="G47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H46" i="6" s="1"/>
  <c r="M46" i="6"/>
  <c r="K46" i="6"/>
  <c r="J46" i="6"/>
  <c r="I46" i="6"/>
  <c r="G46" i="6"/>
  <c r="F46" i="6"/>
  <c r="H45" i="6"/>
  <c r="G45" i="6"/>
  <c r="H43" i="6"/>
  <c r="G43" i="6"/>
  <c r="H42" i="6"/>
  <c r="G42" i="6"/>
  <c r="H41" i="6"/>
  <c r="G41" i="6"/>
  <c r="H40" i="6"/>
  <c r="G40" i="6"/>
  <c r="AF39" i="6"/>
  <c r="AE39" i="6"/>
  <c r="AD39" i="6"/>
  <c r="AC39" i="6"/>
  <c r="AB39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H38" i="6"/>
  <c r="G38" i="6"/>
  <c r="H37" i="6"/>
  <c r="G37" i="6"/>
  <c r="H36" i="6"/>
  <c r="G36" i="6"/>
  <c r="H35" i="6"/>
  <c r="G35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H33" i="6"/>
  <c r="G33" i="6"/>
  <c r="H32" i="6"/>
  <c r="G32" i="6"/>
  <c r="H31" i="6"/>
  <c r="G31" i="6"/>
  <c r="H30" i="6"/>
  <c r="G30" i="6"/>
  <c r="K29" i="6"/>
  <c r="H29" i="6"/>
  <c r="G29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H27" i="6"/>
  <c r="G27" i="6"/>
  <c r="H26" i="6"/>
  <c r="G26" i="6"/>
  <c r="H25" i="6"/>
  <c r="G25" i="6"/>
  <c r="H24" i="6"/>
  <c r="G24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H22" i="6"/>
  <c r="G22" i="6"/>
  <c r="H21" i="6"/>
  <c r="G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AF10" i="6"/>
  <c r="AE10" i="6"/>
  <c r="AE9" i="6" s="1"/>
  <c r="AD10" i="6"/>
  <c r="AC10" i="6"/>
  <c r="AC9" i="6" s="1"/>
  <c r="AB10" i="6"/>
  <c r="AA10" i="6"/>
  <c r="AA9" i="6" s="1"/>
  <c r="Z10" i="6"/>
  <c r="Y10" i="6"/>
  <c r="Y9" i="6" s="1"/>
  <c r="X10" i="6"/>
  <c r="W10" i="6"/>
  <c r="W9" i="6" s="1"/>
  <c r="V10" i="6"/>
  <c r="U10" i="6"/>
  <c r="U9" i="6" s="1"/>
  <c r="T10" i="6"/>
  <c r="S10" i="6"/>
  <c r="S9" i="6" s="1"/>
  <c r="R10" i="6"/>
  <c r="Q10" i="6"/>
  <c r="Q9" i="6" s="1"/>
  <c r="P10" i="6"/>
  <c r="O10" i="6"/>
  <c r="O9" i="6" s="1"/>
  <c r="N10" i="6"/>
  <c r="M10" i="6"/>
  <c r="M9" i="6" s="1"/>
  <c r="L10" i="6"/>
  <c r="K10" i="6"/>
  <c r="K9" i="6" s="1"/>
  <c r="J10" i="6"/>
  <c r="I10" i="6"/>
  <c r="I9" i="6" s="1"/>
  <c r="H10" i="6"/>
  <c r="G10" i="6"/>
  <c r="AI10" i="6" s="1"/>
  <c r="F10" i="6"/>
  <c r="AF9" i="6"/>
  <c r="AD9" i="6"/>
  <c r="AB9" i="6"/>
  <c r="Z9" i="6"/>
  <c r="X9" i="6"/>
  <c r="V9" i="6"/>
  <c r="T9" i="6"/>
  <c r="R9" i="6"/>
  <c r="P9" i="6"/>
  <c r="L9" i="6"/>
  <c r="J9" i="6"/>
  <c r="F9" i="6"/>
  <c r="E9" i="6"/>
  <c r="D9" i="6"/>
  <c r="J10" i="4" l="1"/>
  <c r="K10" i="4" s="1"/>
  <c r="H9" i="4"/>
  <c r="G26" i="4"/>
  <c r="G46" i="4"/>
  <c r="G56" i="4"/>
  <c r="G67" i="4"/>
  <c r="G74" i="4"/>
  <c r="H85" i="4"/>
  <c r="J85" i="4" s="1"/>
  <c r="G15" i="4"/>
  <c r="G20" i="4"/>
  <c r="G85" i="4"/>
  <c r="AH10" i="6"/>
  <c r="G9" i="6"/>
  <c r="N51" i="6"/>
  <c r="B4" i="5"/>
  <c r="G36" i="4"/>
  <c r="G35" i="4"/>
  <c r="G33" i="4"/>
  <c r="G31" i="4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2" i="5"/>
  <c r="T67" i="5"/>
  <c r="M67" i="5"/>
  <c r="U67" i="5" s="1"/>
  <c r="L67" i="5"/>
  <c r="V66" i="5"/>
  <c r="T66" i="5"/>
  <c r="N66" i="5"/>
  <c r="K66" i="5"/>
  <c r="I66" i="5"/>
  <c r="H66" i="5"/>
  <c r="G66" i="5"/>
  <c r="F66" i="5"/>
  <c r="E66" i="5"/>
  <c r="D66" i="5"/>
  <c r="C66" i="5"/>
  <c r="L66" i="5" s="1"/>
  <c r="B66" i="5"/>
  <c r="T65" i="5"/>
  <c r="M65" i="5"/>
  <c r="U65" i="5" s="1"/>
  <c r="L65" i="5"/>
  <c r="T64" i="5"/>
  <c r="M64" i="5"/>
  <c r="U64" i="5" s="1"/>
  <c r="L64" i="5"/>
  <c r="V63" i="5"/>
  <c r="T63" i="5"/>
  <c r="N63" i="5"/>
  <c r="K63" i="5"/>
  <c r="I63" i="5"/>
  <c r="H63" i="5"/>
  <c r="G63" i="5"/>
  <c r="F63" i="5"/>
  <c r="E63" i="5"/>
  <c r="D63" i="5"/>
  <c r="C63" i="5"/>
  <c r="L63" i="5" s="1"/>
  <c r="B63" i="5"/>
  <c r="T62" i="5"/>
  <c r="M62" i="5"/>
  <c r="U62" i="5" s="1"/>
  <c r="W62" i="5" s="1"/>
  <c r="L62" i="5"/>
  <c r="T61" i="5"/>
  <c r="M61" i="5"/>
  <c r="U61" i="5" s="1"/>
  <c r="L61" i="5"/>
  <c r="T60" i="5"/>
  <c r="M60" i="5"/>
  <c r="U60" i="5" s="1"/>
  <c r="L60" i="5"/>
  <c r="T59" i="5"/>
  <c r="M59" i="5"/>
  <c r="U59" i="5" s="1"/>
  <c r="L59" i="5"/>
  <c r="V58" i="5"/>
  <c r="T58" i="5"/>
  <c r="N58" i="5"/>
  <c r="K58" i="5"/>
  <c r="I58" i="5"/>
  <c r="H58" i="5"/>
  <c r="G58" i="5"/>
  <c r="F58" i="5"/>
  <c r="E58" i="5"/>
  <c r="D58" i="5"/>
  <c r="C58" i="5"/>
  <c r="B58" i="5"/>
  <c r="T57" i="5"/>
  <c r="M57" i="5"/>
  <c r="U57" i="5" s="1"/>
  <c r="L57" i="5"/>
  <c r="T56" i="5"/>
  <c r="M56" i="5"/>
  <c r="U56" i="5" s="1"/>
  <c r="L56" i="5"/>
  <c r="T55" i="5"/>
  <c r="M55" i="5"/>
  <c r="U55" i="5" s="1"/>
  <c r="L55" i="5"/>
  <c r="T54" i="5"/>
  <c r="M54" i="5"/>
  <c r="U54" i="5" s="1"/>
  <c r="L54" i="5"/>
  <c r="V53" i="5"/>
  <c r="T53" i="5"/>
  <c r="N53" i="5"/>
  <c r="K53" i="5"/>
  <c r="I53" i="5"/>
  <c r="H53" i="5"/>
  <c r="G53" i="5"/>
  <c r="F53" i="5"/>
  <c r="E53" i="5"/>
  <c r="D53" i="5"/>
  <c r="C53" i="5"/>
  <c r="B53" i="5"/>
  <c r="T52" i="5"/>
  <c r="M52" i="5"/>
  <c r="U52" i="5" s="1"/>
  <c r="W52" i="5" s="1"/>
  <c r="L52" i="5"/>
  <c r="T51" i="5"/>
  <c r="M51" i="5"/>
  <c r="U51" i="5" s="1"/>
  <c r="W51" i="5" s="1"/>
  <c r="L51" i="5"/>
  <c r="T50" i="5"/>
  <c r="M50" i="5"/>
  <c r="U50" i="5" s="1"/>
  <c r="W50" i="5" s="1"/>
  <c r="L50" i="5"/>
  <c r="T49" i="5"/>
  <c r="M49" i="5"/>
  <c r="U49" i="5" s="1"/>
  <c r="L49" i="5"/>
  <c r="T48" i="5"/>
  <c r="M48" i="5"/>
  <c r="U48" i="5" s="1"/>
  <c r="L48" i="5"/>
  <c r="T47" i="5"/>
  <c r="M47" i="5"/>
  <c r="U47" i="5" s="1"/>
  <c r="L47" i="5"/>
  <c r="V46" i="5"/>
  <c r="T46" i="5"/>
  <c r="N46" i="5"/>
  <c r="K46" i="5"/>
  <c r="I46" i="5"/>
  <c r="H46" i="5"/>
  <c r="G46" i="5"/>
  <c r="F46" i="5"/>
  <c r="E46" i="5"/>
  <c r="D46" i="5"/>
  <c r="C46" i="5"/>
  <c r="L46" i="5" s="1"/>
  <c r="B46" i="5"/>
  <c r="T45" i="5"/>
  <c r="M45" i="5"/>
  <c r="U45" i="5" s="1"/>
  <c r="L45" i="5"/>
  <c r="T44" i="5"/>
  <c r="M44" i="5"/>
  <c r="U44" i="5" s="1"/>
  <c r="L44" i="5"/>
  <c r="T43" i="5"/>
  <c r="M43" i="5"/>
  <c r="U43" i="5" s="1"/>
  <c r="L43" i="5"/>
  <c r="V42" i="5"/>
  <c r="T42" i="5"/>
  <c r="N42" i="5"/>
  <c r="K42" i="5"/>
  <c r="I42" i="5"/>
  <c r="H42" i="5"/>
  <c r="G42" i="5"/>
  <c r="F42" i="5"/>
  <c r="E42" i="5"/>
  <c r="D42" i="5"/>
  <c r="C42" i="5"/>
  <c r="L42" i="5" s="1"/>
  <c r="B42" i="5"/>
  <c r="M42" i="5" s="1"/>
  <c r="U42" i="5" s="1"/>
  <c r="W42" i="5" s="1"/>
  <c r="T41" i="5"/>
  <c r="M41" i="5"/>
  <c r="U41" i="5" s="1"/>
  <c r="L41" i="5"/>
  <c r="T40" i="5"/>
  <c r="M40" i="5"/>
  <c r="U40" i="5" s="1"/>
  <c r="L40" i="5"/>
  <c r="V39" i="5"/>
  <c r="T39" i="5"/>
  <c r="N39" i="5"/>
  <c r="K39" i="5"/>
  <c r="I39" i="5"/>
  <c r="H39" i="5"/>
  <c r="G39" i="5"/>
  <c r="F39" i="5"/>
  <c r="E39" i="5"/>
  <c r="D39" i="5"/>
  <c r="C39" i="5"/>
  <c r="L39" i="5" s="1"/>
  <c r="B39" i="5"/>
  <c r="T38" i="5"/>
  <c r="M38" i="5"/>
  <c r="U38" i="5" s="1"/>
  <c r="L38" i="5"/>
  <c r="T37" i="5"/>
  <c r="M37" i="5"/>
  <c r="U37" i="5" s="1"/>
  <c r="L37" i="5"/>
  <c r="T36" i="5"/>
  <c r="M36" i="5"/>
  <c r="U36" i="5" s="1"/>
  <c r="L36" i="5"/>
  <c r="T35" i="5"/>
  <c r="M35" i="5"/>
  <c r="U35" i="5" s="1"/>
  <c r="L35" i="5"/>
  <c r="V34" i="5"/>
  <c r="T34" i="5"/>
  <c r="N34" i="5"/>
  <c r="K34" i="5"/>
  <c r="I34" i="5"/>
  <c r="H34" i="5"/>
  <c r="G34" i="5"/>
  <c r="F34" i="5"/>
  <c r="E34" i="5"/>
  <c r="D34" i="5"/>
  <c r="C34" i="5"/>
  <c r="L34" i="5" s="1"/>
  <c r="B34" i="5"/>
  <c r="M34" i="5" s="1"/>
  <c r="U34" i="5" s="1"/>
  <c r="W34" i="5" s="1"/>
  <c r="T33" i="5"/>
  <c r="M33" i="5"/>
  <c r="U33" i="5" s="1"/>
  <c r="L33" i="5"/>
  <c r="V32" i="5"/>
  <c r="T32" i="5"/>
  <c r="N32" i="5"/>
  <c r="K32" i="5"/>
  <c r="I32" i="5"/>
  <c r="H32" i="5"/>
  <c r="G32" i="5"/>
  <c r="F32" i="5"/>
  <c r="E32" i="5"/>
  <c r="D32" i="5"/>
  <c r="B32" i="5"/>
  <c r="L32" i="5" s="1"/>
  <c r="T31" i="5"/>
  <c r="M31" i="5"/>
  <c r="U31" i="5" s="1"/>
  <c r="L31" i="5"/>
  <c r="T30" i="5"/>
  <c r="M30" i="5"/>
  <c r="U30" i="5" s="1"/>
  <c r="L30" i="5"/>
  <c r="V29" i="5"/>
  <c r="T29" i="5"/>
  <c r="N29" i="5"/>
  <c r="K29" i="5"/>
  <c r="I29" i="5"/>
  <c r="H29" i="5"/>
  <c r="G29" i="5"/>
  <c r="F29" i="5"/>
  <c r="E29" i="5"/>
  <c r="D29" i="5"/>
  <c r="C29" i="5"/>
  <c r="B29" i="5"/>
  <c r="M29" i="5" s="1"/>
  <c r="U29" i="5" s="1"/>
  <c r="T28" i="5"/>
  <c r="M28" i="5"/>
  <c r="U28" i="5" s="1"/>
  <c r="L28" i="5"/>
  <c r="T27" i="5"/>
  <c r="M27" i="5"/>
  <c r="U27" i="5" s="1"/>
  <c r="L27" i="5"/>
  <c r="T26" i="5"/>
  <c r="M26" i="5"/>
  <c r="U26" i="5" s="1"/>
  <c r="L26" i="5"/>
  <c r="T25" i="5"/>
  <c r="M25" i="5"/>
  <c r="U25" i="5" s="1"/>
  <c r="L25" i="5"/>
  <c r="T24" i="5"/>
  <c r="M24" i="5"/>
  <c r="U24" i="5" s="1"/>
  <c r="L24" i="5"/>
  <c r="T23" i="5"/>
  <c r="M23" i="5"/>
  <c r="U23" i="5" s="1"/>
  <c r="L23" i="5"/>
  <c r="T22" i="5"/>
  <c r="M22" i="5"/>
  <c r="U22" i="5" s="1"/>
  <c r="L22" i="5"/>
  <c r="V21" i="5"/>
  <c r="T21" i="5"/>
  <c r="N21" i="5"/>
  <c r="K21" i="5"/>
  <c r="I21" i="5"/>
  <c r="H21" i="5"/>
  <c r="G21" i="5"/>
  <c r="F21" i="5"/>
  <c r="E21" i="5"/>
  <c r="D21" i="5"/>
  <c r="C21" i="5"/>
  <c r="B21" i="5"/>
  <c r="T20" i="5"/>
  <c r="M20" i="5"/>
  <c r="U20" i="5" s="1"/>
  <c r="L20" i="5"/>
  <c r="T19" i="5"/>
  <c r="M19" i="5"/>
  <c r="U19" i="5" s="1"/>
  <c r="L19" i="5"/>
  <c r="T18" i="5"/>
  <c r="M18" i="5"/>
  <c r="U18" i="5" s="1"/>
  <c r="L18" i="5"/>
  <c r="T17" i="5"/>
  <c r="M17" i="5"/>
  <c r="U17" i="5" s="1"/>
  <c r="L17" i="5"/>
  <c r="V16" i="5"/>
  <c r="T16" i="5"/>
  <c r="N16" i="5"/>
  <c r="K16" i="5"/>
  <c r="I16" i="5"/>
  <c r="H16" i="5"/>
  <c r="G16" i="5"/>
  <c r="F16" i="5"/>
  <c r="E16" i="5"/>
  <c r="D16" i="5"/>
  <c r="C16" i="5"/>
  <c r="B16" i="5"/>
  <c r="T15" i="5"/>
  <c r="M15" i="5"/>
  <c r="U15" i="5" s="1"/>
  <c r="L15" i="5"/>
  <c r="T14" i="5"/>
  <c r="M14" i="5"/>
  <c r="U14" i="5" s="1"/>
  <c r="L14" i="5"/>
  <c r="T13" i="5"/>
  <c r="M13" i="5"/>
  <c r="U13" i="5" s="1"/>
  <c r="L13" i="5"/>
  <c r="T12" i="5"/>
  <c r="M12" i="5"/>
  <c r="U12" i="5" s="1"/>
  <c r="L12" i="5"/>
  <c r="V11" i="5"/>
  <c r="T11" i="5"/>
  <c r="N11" i="5"/>
  <c r="K11" i="5"/>
  <c r="I11" i="5"/>
  <c r="H11" i="5"/>
  <c r="G11" i="5"/>
  <c r="F11" i="5"/>
  <c r="E11" i="5"/>
  <c r="D11" i="5"/>
  <c r="C11" i="5"/>
  <c r="B11" i="5"/>
  <c r="T10" i="5"/>
  <c r="M10" i="5"/>
  <c r="U10" i="5" s="1"/>
  <c r="L10" i="5"/>
  <c r="T9" i="5"/>
  <c r="M9" i="5"/>
  <c r="U9" i="5" s="1"/>
  <c r="L9" i="5"/>
  <c r="V8" i="5"/>
  <c r="T8" i="5"/>
  <c r="N8" i="5"/>
  <c r="K8" i="5"/>
  <c r="I8" i="5"/>
  <c r="H8" i="5"/>
  <c r="G8" i="5"/>
  <c r="F8" i="5"/>
  <c r="E8" i="5"/>
  <c r="D8" i="5"/>
  <c r="C8" i="5"/>
  <c r="B8" i="5"/>
  <c r="T7" i="5"/>
  <c r="M7" i="5"/>
  <c r="U7" i="5" s="1"/>
  <c r="W7" i="5" s="1"/>
  <c r="L7" i="5"/>
  <c r="T6" i="5"/>
  <c r="M6" i="5"/>
  <c r="U6" i="5" s="1"/>
  <c r="L6" i="5"/>
  <c r="T5" i="5"/>
  <c r="M5" i="5"/>
  <c r="U5" i="5" s="1"/>
  <c r="L5" i="5"/>
  <c r="V4" i="5"/>
  <c r="T4" i="5"/>
  <c r="N4" i="5"/>
  <c r="L4" i="5"/>
  <c r="K4" i="5"/>
  <c r="I4" i="5"/>
  <c r="H4" i="5"/>
  <c r="G4" i="5"/>
  <c r="F4" i="5"/>
  <c r="E4" i="5"/>
  <c r="D4" i="5"/>
  <c r="C4" i="5"/>
  <c r="M4" i="5" s="1"/>
  <c r="U4" i="5" s="1"/>
  <c r="M3" i="5"/>
  <c r="U3" i="5" s="1"/>
  <c r="L3" i="5"/>
  <c r="V2" i="5"/>
  <c r="N2" i="5"/>
  <c r="K2" i="5"/>
  <c r="I2" i="5"/>
  <c r="H2" i="5"/>
  <c r="G2" i="5"/>
  <c r="F2" i="5"/>
  <c r="E2" i="5"/>
  <c r="D2" i="5"/>
  <c r="B2" i="5"/>
  <c r="L2" i="5" s="1"/>
  <c r="H7" i="4" l="1"/>
  <c r="J9" i="4"/>
  <c r="G32" i="4"/>
  <c r="G9" i="4" s="1"/>
  <c r="G7" i="4" s="1"/>
  <c r="H51" i="6"/>
  <c r="H9" i="6" s="1"/>
  <c r="N9" i="6"/>
  <c r="M39" i="5"/>
  <c r="U39" i="5" s="1"/>
  <c r="W39" i="5" s="1"/>
  <c r="W4" i="5"/>
  <c r="M8" i="5"/>
  <c r="U8" i="5" s="1"/>
  <c r="M11" i="5"/>
  <c r="U11" i="5" s="1"/>
  <c r="M16" i="5"/>
  <c r="U16" i="5" s="1"/>
  <c r="M21" i="5"/>
  <c r="U21" i="5" s="1"/>
  <c r="M46" i="5"/>
  <c r="U46" i="5" s="1"/>
  <c r="W46" i="5" s="1"/>
  <c r="M53" i="5"/>
  <c r="U53" i="5" s="1"/>
  <c r="M58" i="5"/>
  <c r="U58" i="5" s="1"/>
  <c r="M63" i="5"/>
  <c r="U63" i="5" s="1"/>
  <c r="W63" i="5" s="1"/>
  <c r="M66" i="5"/>
  <c r="U66" i="5" s="1"/>
  <c r="W66" i="5" s="1"/>
  <c r="W8" i="5"/>
  <c r="W11" i="5"/>
  <c r="W16" i="5"/>
  <c r="W21" i="5"/>
  <c r="W53" i="5"/>
  <c r="W58" i="5"/>
  <c r="W29" i="5"/>
  <c r="M2" i="5"/>
  <c r="U2" i="5" s="1"/>
  <c r="W2" i="5" s="1"/>
  <c r="L8" i="5"/>
  <c r="L11" i="5"/>
  <c r="L16" i="5"/>
  <c r="L21" i="5"/>
  <c r="L29" i="5"/>
  <c r="M32" i="5"/>
  <c r="U32" i="5" s="1"/>
  <c r="W32" i="5" s="1"/>
  <c r="L53" i="5"/>
  <c r="L58" i="5"/>
  <c r="E146" i="4" l="1"/>
  <c r="E141" i="4"/>
  <c r="E136" i="4"/>
  <c r="E129" i="4"/>
  <c r="E116" i="4"/>
  <c r="E111" i="4"/>
  <c r="E103" i="4"/>
  <c r="E100" i="4"/>
  <c r="E94" i="4"/>
  <c r="E86" i="4"/>
  <c r="E74" i="4"/>
  <c r="E67" i="4"/>
  <c r="E56" i="4"/>
  <c r="E46" i="4"/>
  <c r="E32" i="4"/>
  <c r="E26" i="4"/>
  <c r="E20" i="4"/>
  <c r="E15" i="4"/>
  <c r="E10" i="4"/>
  <c r="E85" i="4" l="1"/>
  <c r="E9" i="4"/>
  <c r="E7" i="4" l="1"/>
</calcChain>
</file>

<file path=xl/comments1.xml><?xml version="1.0" encoding="utf-8"?>
<comments xmlns="http://schemas.openxmlformats.org/spreadsheetml/2006/main">
  <authors>
    <author>Ekaterine Adamia</author>
  </authors>
  <commentList>
    <comment ref="F80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5 მილიონი ჩამოეჭრა რეფერალისთვის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7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1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8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5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comments3.xml><?xml version="1.0" encoding="utf-8"?>
<comments xmlns="http://schemas.openxmlformats.org/spreadsheetml/2006/main">
  <authors>
    <author>Ekaterine Adamia</author>
  </authors>
  <commentList>
    <comment ref="I29" authorId="0">
      <text>
        <r>
          <rPr>
            <b/>
            <sz val="9"/>
            <color indexed="81"/>
            <rFont val="Tahoma"/>
            <family val="2"/>
          </rPr>
          <t>Ekaterine Adamia:</t>
        </r>
        <r>
          <rPr>
            <sz val="9"/>
            <color indexed="81"/>
            <rFont val="Tahoma"/>
            <family val="2"/>
          </rPr>
          <t xml:space="preserve">
სატენდერო ეკონომია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თვე; სადავო შემთხვევები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</t>
        </r>
      </text>
    </comment>
    <comment ref="B13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Author:</t>
        </r>
        <r>
          <rPr>
            <sz val="8"/>
            <color indexed="81"/>
            <rFont val="Tahoma"/>
            <family val="2"/>
            <charset val="204"/>
          </rPr>
          <t xml:space="preserve">
2015 წლის ნოემბერი, სადავო შემთხვევები</t>
        </r>
      </text>
    </comment>
    <comment ref="B18" authorId="0">
      <text>
        <r>
          <rPr>
            <b/>
            <sz val="8"/>
            <color indexed="81"/>
            <rFont val="Tahoma"/>
            <family val="2"/>
          </rPr>
          <t>Author:
2015 წლის ოქტომბერი, ნოემბერი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შემთხვევა</t>
        </r>
      </text>
    </comment>
    <comment ref="B2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სადავო შემთხვევები</t>
        </r>
      </text>
    </comment>
    <comment ref="B32" authorId="0">
      <text>
        <r>
          <rPr>
            <sz val="8"/>
            <color indexed="81"/>
            <rFont val="Tahoma"/>
            <family val="2"/>
          </rPr>
          <t xml:space="preserve">
2015 წლის ოქტომბერი, ნოემბერი, სადავო შემთხვევები</t>
        </r>
      </text>
    </comment>
    <comment ref="B3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ნოემბრის თვე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2015 წლის ოქტომბერი, 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  <comment ref="B5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ოქტომბერი, ნოემბერი</t>
        </r>
      </text>
    </comment>
    <comment ref="B60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08, 09, 10, 11 თვის შესრულებები</t>
        </r>
      </text>
    </comment>
    <comment ref="B68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2015 წლის ნოემბერი, ოქტომბერი</t>
        </r>
      </text>
    </comment>
  </commentList>
</comments>
</file>

<file path=xl/sharedStrings.xml><?xml version="1.0" encoding="utf-8"?>
<sst xmlns="http://schemas.openxmlformats.org/spreadsheetml/2006/main" count="1188" uniqueCount="532">
  <si>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</si>
  <si>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</si>
  <si>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</si>
  <si>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სასწრაფო გადაუდებელი დახმარება და სამედიცინო ტრანსპორტირება</t>
  </si>
  <si>
    <t>საზოგადოებრივი ჯანმრთელობის დაცვა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</si>
  <si>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</si>
  <si>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</si>
  <si>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</si>
  <si>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</si>
  <si>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</si>
  <si>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</si>
  <si>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</si>
  <si>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</si>
  <si>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</si>
  <si>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</si>
  <si>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</si>
  <si>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>3.2.1.1.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</si>
  <si>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</si>
  <si>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</si>
  <si>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</si>
  <si>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</si>
  <si>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</si>
  <si>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</si>
  <si>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</si>
  <si>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</si>
  <si>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</si>
  <si>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</si>
  <si>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</si>
  <si>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</si>
  <si>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</si>
  <si>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</si>
  <si>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</si>
  <si>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</si>
  <si>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</si>
  <si>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</si>
  <si>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</si>
  <si>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</si>
  <si>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</si>
  <si>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</si>
  <si>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</si>
  <si>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</si>
  <si>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</si>
  <si>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</si>
  <si>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</si>
  <si>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</si>
  <si>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</si>
  <si>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</si>
  <si>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</si>
  <si>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</si>
  <si>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</si>
  <si>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</si>
  <si>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</si>
  <si>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</si>
  <si>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</si>
  <si>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</si>
  <si>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</si>
  <si>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</si>
  <si>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</si>
  <si>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</si>
  <si>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</si>
  <si>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</si>
  <si>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</si>
  <si>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</si>
  <si>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</si>
  <si>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</si>
  <si>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</si>
  <si>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</si>
  <si>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</si>
  <si>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</si>
  <si>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</si>
  <si>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</si>
  <si>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</si>
  <si>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</si>
  <si>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</si>
  <si>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</si>
  <si>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</si>
  <si>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</si>
  <si>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</si>
  <si>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</si>
  <si>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</si>
  <si>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</si>
  <si>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</si>
  <si>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</si>
  <si>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</si>
  <si>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</si>
  <si>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</si>
  <si>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</si>
  <si>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</si>
  <si>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</si>
  <si>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</si>
  <si>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</si>
  <si>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</si>
  <si>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</si>
  <si>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</si>
  <si>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</si>
  <si>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</si>
  <si>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</si>
  <si>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</si>
  <si>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</si>
  <si>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</si>
  <si>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</si>
  <si>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</si>
  <si>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</si>
  <si>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</si>
  <si>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</si>
  <si>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</si>
  <si>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</si>
  <si>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</si>
  <si>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</si>
  <si>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</si>
  <si>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</si>
  <si>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</si>
  <si>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</si>
  <si>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</si>
  <si>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</si>
  <si>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</si>
  <si>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</si>
  <si>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</si>
  <si>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</si>
  <si>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</si>
  <si>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</si>
  <si>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</si>
  <si>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</si>
  <si>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</si>
  <si>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</si>
  <si>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</si>
  <si>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</si>
  <si>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</si>
  <si>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3.3.1.1.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</si>
  <si>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</si>
  <si>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</si>
  <si>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</si>
  <si>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</si>
  <si>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</si>
  <si>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</si>
  <si>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</si>
  <si>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</si>
  <si>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</si>
  <si>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</si>
  <si>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</si>
  <si>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</si>
  <si>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</si>
  <si>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</si>
  <si>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</si>
  <si>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</si>
  <si>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</si>
  <si>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</si>
  <si>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</si>
  <si>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</si>
  <si>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</si>
  <si>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</si>
  <si>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</si>
  <si>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</si>
  <si>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</si>
  <si>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</si>
  <si>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</si>
  <si>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</si>
  <si>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</si>
  <si>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</si>
  <si>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</si>
  <si>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</si>
  <si>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</si>
  <si>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</si>
  <si>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</si>
  <si>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</si>
  <si>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</si>
  <si>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</si>
  <si>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</si>
  <si>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</si>
  <si>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</si>
  <si>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</si>
  <si>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</si>
  <si>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</si>
  <si>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</si>
  <si>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</si>
  <si>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</si>
  <si>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</si>
  <si>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</si>
  <si>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</si>
  <si>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</si>
  <si>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</si>
  <si>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</si>
  <si>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</si>
  <si>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</si>
  <si>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</si>
  <si>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</si>
  <si>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</si>
  <si>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</si>
  <si>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</si>
  <si>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</si>
  <si>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</si>
  <si>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</si>
  <si>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</si>
  <si>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</si>
  <si>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</si>
  <si>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</si>
  <si>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</si>
  <si>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</si>
  <si>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</si>
  <si>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</si>
  <si>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</si>
  <si>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</si>
  <si>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</si>
  <si>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</si>
  <si>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</si>
  <si>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</si>
  <si>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</si>
  <si>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</si>
  <si>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</si>
  <si>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</si>
  <si>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</si>
  <si>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</si>
  <si>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</si>
  <si>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</si>
  <si>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</si>
  <si>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</si>
  <si>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</si>
  <si>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</si>
  <si>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</si>
  <si>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</si>
  <si>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</si>
  <si>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</si>
  <si>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</si>
  <si>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</si>
  <si>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</si>
  <si>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</si>
  <si>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</si>
  <si>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</si>
  <si>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</si>
  <si>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</si>
  <si>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</si>
  <si>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</si>
  <si>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</si>
  <si>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</si>
  <si>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</si>
  <si>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</si>
  <si>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</si>
  <si>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</si>
  <si>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</si>
  <si>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</si>
  <si>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</si>
  <si>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</si>
  <si>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</si>
  <si>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</si>
  <si>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</si>
  <si>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</si>
  <si>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</si>
  <si>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</si>
  <si>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</si>
  <si>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</si>
  <si>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</si>
  <si>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</si>
  <si>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</si>
  <si>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</si>
  <si>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დანართი №3.3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</si>
  <si>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</si>
  <si>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</si>
  <si>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</si>
  <si>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</si>
  <si>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</si>
  <si>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</si>
  <si>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</si>
  <si>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</si>
  <si>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</si>
  <si>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</si>
  <si>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3.2.7.9</t>
  </si>
  <si>
    <t>3.2.7.10</t>
  </si>
  <si>
    <t>3.2.7.11</t>
  </si>
  <si>
    <t>3.2.7.12</t>
  </si>
  <si>
    <t>3.2.7.13</t>
  </si>
  <si>
    <t>3.2.8.5</t>
  </si>
  <si>
    <t>3.2.8.6</t>
  </si>
  <si>
    <t>3.2.8.7</t>
  </si>
  <si>
    <t>3.2.8.8</t>
  </si>
  <si>
    <t>3.2.8.9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</si>
  <si>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</si>
  <si>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2016 დამტკიცებული</t>
  </si>
  <si>
    <t>2016 დაზუსტებული</t>
  </si>
  <si>
    <t>გაწეული ხარჯი-1 ივლისი</t>
  </si>
  <si>
    <t>მოსალოდნელი ივლისი-დეკემბერი</t>
  </si>
  <si>
    <t>დეფიციტი/პროფიციტი</t>
  </si>
  <si>
    <t>სულ სავარაუდო ხარჯი 2016</t>
  </si>
  <si>
    <t>ფოლუმის მჟავისა და რკინის პერპარატების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</si>
  <si>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ტერიტორიაზე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</si>
  <si>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</si>
  <si>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3.3.3.2</t>
  </si>
  <si>
    <t>პროგრამა/კომპონენტი</t>
  </si>
  <si>
    <t>სადავო შემთხვევები - 2016 წლის ბიუჯეტით დაფინანსებული</t>
  </si>
  <si>
    <t>დეკემბერი</t>
  </si>
  <si>
    <t>იანვარი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</si>
  <si>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</si>
  <si>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</si>
  <si>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</si>
  <si>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</si>
  <si>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</si>
  <si>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 - არ რის დასრულებული</t>
  </si>
  <si>
    <t>სულ</t>
  </si>
  <si>
    <t>საკასო -1 ივლისი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</si>
  <si>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</si>
  <si>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</si>
  <si>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</si>
  <si>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</si>
  <si>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</si>
  <si>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ამბულატორიული მომსახურება (მ.შ.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თვეში)</t>
  </si>
  <si>
    <t>პატიმრებისა და თავისულების აღკვეთის დაწესებულებებისათვის ტუბერკულოზის მართისთვის მედიკამენტების, სხვა სახარჯი და დამხმარე მასალების შესყიდვა</t>
  </si>
  <si>
    <t>აივ ინფექცია/შიდსი</t>
  </si>
  <si>
    <t>ამბულატორიული მომსახურება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</si>
  <si>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</si>
  <si>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</si>
  <si>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</si>
  <si>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ფსიქიკური ჯანმრთელობა</t>
  </si>
  <si>
    <t>ამბულატორიული მომსახურება- ფსიქიატრიული ამბულატორიული მომსახურება</t>
  </si>
  <si>
    <t>ამბულატორიული მომსახურება - ფსიქოსოციალური რეაბილიტაცია</t>
  </si>
  <si>
    <t>ამბულატორიული მომსახურება - ბავშვთა ფსიქიკური ჯანმრთელობა</t>
  </si>
  <si>
    <t>ამბულატორიული მომსახურება - ფსიქიატრიული კრიზისული ინტერვენცია</t>
  </si>
  <si>
    <t>ამბულატორიული მომსახურება - თემზე დაფუძნებული მობილური გუნდის მომსახურება</t>
  </si>
  <si>
    <t xml:space="preserve">სტაციონარული მომსახურება  - ბავშვთა და მოზრდილთა სტაციონარული მომსახურება </t>
  </si>
  <si>
    <t>სტაციონარული მომსახურება  - ფსიქიკური დარღვევების მქონე პირთა თავშესაფრით უზრუნველყოფის კომპონენტი</t>
  </si>
  <si>
    <t>სპეციალიზებული აბულატორიული დახმარება</t>
  </si>
  <si>
    <t xml:space="preserve">ჰემოდიალიზზე მყოფ პაციენტთა სისხლძარღვოვანი მიდგომით უზრუნველყოფა, 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</si>
  <si>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</si>
  <si>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</si>
  <si>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</si>
  <si>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 xml:space="preserve">სასწრაფო სამედიცინო დახმარების სამსახურების რეფორმების უზრუნველსაყოფად საჭირო ღონისძიებები </t>
  </si>
  <si>
    <t>„პროგრამა „მომავლის ბანაკის“ განხორციელების შესახებ“ საქართველოს მთავრობის  23 აპრილის #728 განკარგულებით განსაზღვრული ღონისძიებების უზრუნველყოფა</t>
  </si>
  <si>
    <t>„C ჰეპატიტის მართვის პირველი ეტაპის ღონისძიებების უზრუნველყოფის თაობაზე სახელმწიფო პროგრამა</t>
  </si>
  <si>
    <t>C ჰეპატიტით დაავადებულ პირთა დიაგნოსტიკა</t>
  </si>
  <si>
    <t>ივნისის ჩათვლით - 7 თვე</t>
  </si>
  <si>
    <t>დანართი N4</t>
  </si>
  <si>
    <t>სახელმწიფო პროგრამების ((გარდა "მოსახლეობის საყოველთაო ჯანმრთელობის დაცვის" და "სამედიცინო დაწესებულებათა რეაბილიტაცია და აღჭურვის" პროგრამებისა) საკასო შესრულების ანგარიში</t>
  </si>
  <si>
    <t>ცხრილი N1</t>
  </si>
  <si>
    <t>ლარი</t>
  </si>
  <si>
    <t>დასახელება</t>
  </si>
  <si>
    <t>დამტკიცებული ბიუჯეტი</t>
  </si>
  <si>
    <t>დაზუსტებული ბიუჯეტი</t>
  </si>
  <si>
    <t>საქართველოს მთავრობის დადგენილებით დამტკიცებული ბიუჯეტი</t>
  </si>
  <si>
    <t>საკასო ხარჯი სულ</t>
  </si>
  <si>
    <t>მათ შორის საკასო ხარჯი თვეების მიხედვით</t>
  </si>
  <si>
    <t>შენიშვნა</t>
  </si>
  <si>
    <t>აპრილი</t>
  </si>
  <si>
    <t xml:space="preserve">დეკემბერი </t>
  </si>
  <si>
    <t>თანხა</t>
  </si>
  <si>
    <t>ბენეფიციარი</t>
  </si>
  <si>
    <t>35030201</t>
  </si>
  <si>
    <t>დაავადებათა ადრეული გამოვლენა და სკრინინგის სახელმწიფო პროგრამა</t>
  </si>
  <si>
    <t>1.კიბოს  სკრინინგის კომპონენტი</t>
  </si>
  <si>
    <t>ძუძუს კიბოს სკრინინგი</t>
  </si>
  <si>
    <t xml:space="preserve"> საშვილოსნოს ყელის სკრინინგი</t>
  </si>
  <si>
    <t xml:space="preserve"> კოლპოსკოპია (სკრინინგი)</t>
  </si>
  <si>
    <t>კოლპოსკოპია (მორფოლოგიით)</t>
  </si>
  <si>
    <t xml:space="preserve"> პროსტატის კიბოს სკრინინგი</t>
  </si>
  <si>
    <t xml:space="preserve"> კოლორექტალური სკრინინგი</t>
  </si>
  <si>
    <t xml:space="preserve"> კოლონოსკოპია (სკრინინგი)</t>
  </si>
  <si>
    <t xml:space="preserve"> კოლონოსკოპია (მორფოლოგია)</t>
  </si>
  <si>
    <t xml:space="preserve"> საშვილოსნოს ყელის ორგანიზებული სკრინინგის პილოტი</t>
  </si>
  <si>
    <t>3. 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</si>
  <si>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ბენეფიციართა იდენტიფიკაცია/ ბავშვთა განვითარების სკრინინგი</t>
  </si>
  <si>
    <t>ნევროლოგის კონსულტაცია, ძილის დარღვევების კვლევა</t>
  </si>
  <si>
    <t>ბენეფიციართა ნეიროფსიქოლოგიური დიაგნოსტიკა</t>
  </si>
  <si>
    <t>ელექტროფიზიოლოგიური კვლევები და მონაცემთა ანალიზი</t>
  </si>
  <si>
    <t>4. ეპილეფსიის დიაგნოსტიკა და ზედამხედველობა</t>
  </si>
  <si>
    <t>მონაცემთა რეგისტრაცია - დამუშავება და "ეპილეფსიის რეესტრის" ბაზაში განთავსება; პირველადი სკრინინგი - ნევროლოგის კონსულტაცია</t>
  </si>
  <si>
    <t xml:space="preserve">მეორადი (ეპილეფტოლოგიური) სკრინინგი </t>
  </si>
  <si>
    <t>ეეგ - კვლევა</t>
  </si>
  <si>
    <t>ნეიროფსიქოლოგიური ტესტირება</t>
  </si>
  <si>
    <t>ეპილეფტოლოგიური დასკვნითი დიაგნოსტიკა</t>
  </si>
  <si>
    <t>35030202</t>
  </si>
  <si>
    <t>იმუნიზაციის სახელმწიფო პროგრამა</t>
  </si>
  <si>
    <t xml:space="preserve"> ვაქცინებისა და ასაცრელი მასალების შესყიდვა</t>
  </si>
  <si>
    <t xml:space="preserve"> ანტირაბიული სამკურნალო საშუალებებით უზრუნველყოფა</t>
  </si>
  <si>
    <t>35030203</t>
  </si>
  <si>
    <t>ეპიდზედამხედველობის პროგრამა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</si>
  <si>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</si>
  <si>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35030204</t>
  </si>
  <si>
    <t>უსაფრთხო სისხლის სახელმწიფო პროგრამა</t>
  </si>
  <si>
    <t>დონორული სისხლის კვლევას B და C ჰეპატიტზე, აივ-ინფექციაზე/შიდსზე და ათაშანგზე</t>
  </si>
  <si>
    <t>9220</t>
  </si>
  <si>
    <t>7598</t>
  </si>
  <si>
    <t>8277</t>
  </si>
  <si>
    <t>6676</t>
  </si>
  <si>
    <t>6393</t>
  </si>
  <si>
    <t xml:space="preserve"> 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</si>
  <si>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 xml:space="preserve"> სისხლის უანგარო, რეგულარული დონორობის მხარდაჭერისა და მოზიდვის ეროვნული  კამპანიის  განხორციელების  მიზნით  გასატარებელი ღონისძიებები, მათ შორის  "უანგარო დონორთა მსოფლიო დღესთან" დაკავშირებული ღონისძიებების მხარდაჭერა</t>
  </si>
  <si>
    <t>35030205</t>
  </si>
  <si>
    <t>პროფესიულ დაავადებათა პრევენციის სახელმწიფო პროგრამა</t>
  </si>
  <si>
    <t>35030207</t>
  </si>
  <si>
    <t>ტუბერკულოზის მართვის სახელმწიფო</t>
  </si>
  <si>
    <t>2.1 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</si>
  <si>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2.2 სს „ტუბერკულოზისა და ფილტვის დაავადებათა ეროვნული ცენტრი“</t>
  </si>
  <si>
    <t>ტუბერკულოზის პროგრამის რეგიონული მართვა და მონიტორინგი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</si>
  <si>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 (თვეში არა უმეტეს 225 პაციენტისა) ფულადი წახალისების დაფინანსება</t>
  </si>
  <si>
    <t>35030208</t>
  </si>
  <si>
    <t>აივ-ინფექცია/შიდსის სახელმწიფო პროგრამა</t>
  </si>
  <si>
    <t>აივ-ინფექცია/შიდსზე ნებაყოფლობითი კონსულტირება და ტესტირება</t>
  </si>
  <si>
    <t>მ.შ. აივ-ინფექცია/შიდსზე სკრინინგული კვლევისათვის საჭირო ტესტ-სისტემების და სახარჯი მასალების შესყიდვა</t>
  </si>
  <si>
    <t>აივ-ინფექციის/შიდსის სამკურნალო პირველი რიგის მედიკამენტების შესყიდვა</t>
  </si>
  <si>
    <t>35030209</t>
  </si>
  <si>
    <t>დედათა და ბავშვთა ჯანმრთელობის სახელმწიფო პროგრმა</t>
  </si>
  <si>
    <t>ორსულებში В და С ჰეპატიტების, აივ-ინფექციის/შიდსის და სიფილისის განსაზღვრისათვის საჭირო ტესტებითა და სასარჯი მასალებით უზრუნველყოფა</t>
  </si>
  <si>
    <t>973</t>
  </si>
  <si>
    <t>1400</t>
  </si>
  <si>
    <t>1390</t>
  </si>
  <si>
    <t>1819</t>
  </si>
  <si>
    <t>1800</t>
  </si>
  <si>
    <t>ჯანმრთელობის ხელშეწყობის პროგრამა</t>
  </si>
  <si>
    <t>მათ შორის, ფსიქიკური ჯანმრთელობა</t>
  </si>
  <si>
    <t>პროგრამები</t>
  </si>
  <si>
    <t>საქართველოს მთავრობის N660 დადგენილებით დამტკიცებული ბიუჯეტი</t>
  </si>
  <si>
    <t>სულ საკასო ხარჯი</t>
  </si>
  <si>
    <r>
      <t xml:space="preserve">იანვარი
</t>
    </r>
    <r>
      <rPr>
        <sz val="10"/>
        <rFont val="Sylfaen"/>
        <family val="1"/>
        <charset val="204"/>
      </rPr>
      <t>(დეკემბრის/ნოემბრის თვის შესრულება, სადავო)</t>
    </r>
  </si>
  <si>
    <r>
      <t xml:space="preserve">თებერვალი
</t>
    </r>
    <r>
      <rPr>
        <sz val="10"/>
        <rFont val="Sylfaen"/>
        <family val="1"/>
        <charset val="204"/>
      </rPr>
      <t>(იანვრის თვის შესრულება)</t>
    </r>
  </si>
  <si>
    <r>
      <t xml:space="preserve">მარტი
</t>
    </r>
    <r>
      <rPr>
        <sz val="10"/>
        <rFont val="Sylfaen"/>
        <family val="1"/>
        <charset val="204"/>
      </rPr>
      <t>(თებერვლის თვის შესრულება)</t>
    </r>
  </si>
  <si>
    <r>
      <t xml:space="preserve">აპრილი
</t>
    </r>
    <r>
      <rPr>
        <sz val="10"/>
        <rFont val="Sylfaen"/>
        <family val="1"/>
        <charset val="204"/>
      </rPr>
      <t>(მარტის თვის შესრულება)</t>
    </r>
  </si>
  <si>
    <r>
      <t xml:space="preserve">მაისი
</t>
    </r>
    <r>
      <rPr>
        <sz val="10"/>
        <rFont val="Sylfaen"/>
        <family val="1"/>
        <charset val="204"/>
      </rPr>
      <t>(აპრილის თვის შესრულება)</t>
    </r>
  </si>
  <si>
    <r>
      <t xml:space="preserve">ივნისი
</t>
    </r>
    <r>
      <rPr>
        <sz val="10"/>
        <rFont val="Sylfaen"/>
        <family val="1"/>
        <charset val="204"/>
      </rPr>
      <t>(მაისის თვის შესრულება/ მარტი,/აპრილი/ სადავო)</t>
    </r>
  </si>
  <si>
    <r>
      <t xml:space="preserve">ივლისი
</t>
    </r>
    <r>
      <rPr>
        <sz val="10"/>
        <rFont val="Sylfaen"/>
        <family val="1"/>
        <charset val="204"/>
      </rPr>
      <t>(ივნისის თვის შესრულება)</t>
    </r>
  </si>
  <si>
    <r>
      <t xml:space="preserve">აგვისტო
</t>
    </r>
    <r>
      <rPr>
        <sz val="10"/>
        <rFont val="Sylfaen"/>
        <family val="1"/>
        <charset val="204"/>
      </rPr>
      <t>(ივლისის თვის შესრულება)</t>
    </r>
  </si>
  <si>
    <r>
      <t xml:space="preserve">სექტემბერი
</t>
    </r>
    <r>
      <rPr>
        <sz val="10"/>
        <rFont val="Sylfaen"/>
        <family val="1"/>
        <charset val="204"/>
      </rPr>
      <t>(აგვისტოს თვის შესრულება)</t>
    </r>
  </si>
  <si>
    <r>
      <t xml:space="preserve">ოქტომბერი
</t>
    </r>
    <r>
      <rPr>
        <sz val="10"/>
        <rFont val="Sylfaen"/>
        <family val="1"/>
        <charset val="204"/>
      </rPr>
      <t>(სექტემბრის თვის შესრულება)</t>
    </r>
  </si>
  <si>
    <r>
      <t xml:space="preserve">ნოემბერი
</t>
    </r>
    <r>
      <rPr>
        <sz val="10"/>
        <rFont val="Sylfaen"/>
        <family val="1"/>
        <charset val="204"/>
      </rPr>
      <t>(ოქტომბრის თვის შესრულება)</t>
    </r>
  </si>
  <si>
    <r>
      <t xml:space="preserve">დეკემბერი
</t>
    </r>
    <r>
      <rPr>
        <sz val="10"/>
        <rFont val="Sylfaen"/>
        <family val="1"/>
        <charset val="204"/>
      </rPr>
      <t>(ნოემბრის თვის შესრულება)</t>
    </r>
    <r>
      <rPr>
        <b/>
        <sz val="10"/>
        <rFont val="Sylfaen"/>
        <family val="1"/>
        <charset val="204"/>
      </rPr>
      <t xml:space="preserve">
</t>
    </r>
  </si>
  <si>
    <t>ანაზღაურებას დაქვემდებარებული თანხა</t>
  </si>
  <si>
    <t>საკასო ხარჯი</t>
  </si>
  <si>
    <t>შემთხვევა</t>
  </si>
  <si>
    <t>35 03 02 06 01</t>
  </si>
  <si>
    <t>35 03 02 07 01</t>
  </si>
  <si>
    <r>
      <rPr>
        <b/>
        <sz val="10"/>
        <rFont val="LitNusx"/>
        <family val="2"/>
      </rPr>
      <t>ამბულატორიული მომსახურება</t>
    </r>
    <r>
      <rPr>
        <sz val="10"/>
        <rFont val="LitNusx"/>
        <family val="2"/>
      </rPr>
      <t xml:space="preserve"> (მ.შ.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12 500 ლარი თვეში)</t>
    </r>
  </si>
  <si>
    <t>35 03 02 08 01</t>
  </si>
  <si>
    <t>აივ ინფექცია/შიდსiთ დაავადებულთა ამბულატორიული მომსახურებით უზრუნველყოა</t>
  </si>
  <si>
    <t>აივ ინფექცია/შიდსiთ დაავადებულთა სტაციონარული მომსახურებით უზრუნველყოა</t>
  </si>
  <si>
    <t>35 03 02 09 01</t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</si>
  <si>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ფოლუმის მჟავისა და რკინის პრეპარატების შესყიდვა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</si>
  <si>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 xml:space="preserve">სამკურნალო საშუალებათა ტრანსპორტირებას, შენახვას და გაცემას (სამკურნალო საშუალებების მათ შორის საკვები დანამატების) 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  </r>
  </si>
  <si>
    <r>
      <rPr>
        <b/>
        <sz val="9"/>
        <rFont val="AcadNusx"/>
      </rPr>
      <t xml:space="preserve">მედიკამენტებითა და საკვები დანამატებით უზრუნველყოფის კომპონენტი </t>
    </r>
    <r>
      <rPr>
        <b/>
        <sz val="10"/>
        <rFont val="AcadNusx"/>
      </rPr>
      <t xml:space="preserve">– </t>
    </r>
    <r>
      <rPr>
        <sz val="10"/>
        <rFont val="AcadNusx"/>
      </rPr>
      <t>მიკროელემენტების შემცველი საკვები დანამატების შესყიდვა</t>
    </r>
  </si>
  <si>
    <r>
      <t>სტაციონარული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დეტოქსიკაცია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პირველადი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რეაბილიტაცია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ოპიოიდების</t>
    </r>
    <r>
      <rPr>
        <sz val="10"/>
        <rFont val="Times New Roman"/>
        <family val="1"/>
        <charset val="204"/>
      </rPr>
      <t xml:space="preserve">, სტიმულატორების და სხვა </t>
    </r>
    <r>
      <rPr>
        <sz val="10"/>
        <rFont val="Sylfaen"/>
        <family val="1"/>
        <charset val="204"/>
      </rPr>
      <t>ფსიქოაქტიური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ნივთიერებების, მოხმარებით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გამოწვეული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ფსიქიკური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ქცევითი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აშლილობების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დროს</t>
    </r>
  </si>
  <si>
    <r>
      <t>ჩანაცვლებითი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თერაპიის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განხორციელება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მიწოდების</t>
    </r>
    <r>
      <rPr>
        <sz val="10"/>
        <rFont val="Times New Roman"/>
        <family val="1"/>
        <charset val="204"/>
      </rPr>
      <t xml:space="preserve"> (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ბადრაგირება</t>
    </r>
    <r>
      <rPr>
        <sz val="10"/>
        <rFont val="Times New Roman"/>
        <family val="1"/>
        <charset val="204"/>
      </rPr>
      <t xml:space="preserve">) </t>
    </r>
    <r>
      <rPr>
        <sz val="10"/>
        <rFont val="Sylfaen"/>
        <family val="1"/>
        <charset val="204"/>
      </rPr>
      <t>უზრუნველყოფა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ქ</t>
    </r>
    <r>
      <rPr>
        <sz val="10"/>
        <rFont val="Times New Roman"/>
        <family val="1"/>
        <charset val="204"/>
      </rPr>
      <t xml:space="preserve">. </t>
    </r>
    <r>
      <rPr>
        <sz val="10"/>
        <rFont val="Sylfaen"/>
        <family val="1"/>
        <charset val="204"/>
      </rPr>
      <t>თბილისსა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რეგიონებში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</si>
  <si>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შესყიდვა</t>
    </r>
  </si>
  <si>
    <r>
      <t>ჩამანაცვლებელი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ფარმაცევტული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პროდუქტის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ტრანსპორტირება</t>
    </r>
    <r>
      <rPr>
        <sz val="10"/>
        <rFont val="Times New Roman"/>
        <family val="1"/>
        <charset val="204"/>
      </rPr>
      <t xml:space="preserve">, </t>
    </r>
    <r>
      <rPr>
        <sz val="10"/>
        <rFont val="Sylfaen"/>
        <family val="1"/>
        <charset val="204"/>
      </rPr>
      <t>შენახვა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და</t>
    </r>
    <r>
      <rPr>
        <sz val="10"/>
        <rFont val="Times New Roman"/>
        <family val="1"/>
        <charset val="204"/>
      </rPr>
      <t xml:space="preserve"> </t>
    </r>
    <r>
      <rPr>
        <sz val="10"/>
        <rFont val="Sylfaen"/>
        <family val="1"/>
        <charset val="204"/>
      </rPr>
      <t>გაცემა</t>
    </r>
  </si>
  <si>
    <t>C ჰეპატიტის მართვის პირველი ეტაპის ღონისძიებების უზრუნველყოფა</t>
  </si>
  <si>
    <r>
      <rPr>
        <b/>
        <sz val="10"/>
        <rFont val="AcadNusx"/>
      </rPr>
      <t xml:space="preserve">ამბულატორიული მომსახურება- </t>
    </r>
    <r>
      <rPr>
        <sz val="10"/>
        <rFont val="AcadNusx"/>
      </rPr>
      <t>ფსიქიატრიული ამბულატორიული მომსახურება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</si>
  <si>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ფსიქოსოციალური რეაბილიტაცია</t>
    </r>
  </si>
  <si>
    <r>
      <rPr>
        <b/>
        <sz val="10"/>
        <rFont val="AcadNusx"/>
      </rPr>
      <t>ამბულატორიული მომსახურება</t>
    </r>
    <r>
      <rPr>
        <sz val="10"/>
        <rFont val="AcadNusx"/>
      </rPr>
      <t xml:space="preserve"> - ბავშვთა ფსიქიკური ჯანმრთელობა</t>
    </r>
  </si>
  <si>
    <r>
      <rPr>
        <b/>
        <sz val="10"/>
        <rFont val="AcadNusx"/>
      </rPr>
      <t xml:space="preserve">ამბულატორიული მომსახურება </t>
    </r>
    <r>
      <rPr>
        <sz val="10"/>
        <rFont val="AcadNusx"/>
      </rPr>
      <t>- ფსიქიატრიული კრიზისული ინტერვენცია</t>
    </r>
  </si>
  <si>
    <r>
      <rPr>
        <b/>
        <sz val="10"/>
        <rFont val="AcadNusx"/>
      </rPr>
      <t xml:space="preserve">სტაციონარული მომსახურება  </t>
    </r>
    <r>
      <rPr>
        <sz val="10"/>
        <rFont val="AcadNusx"/>
      </rPr>
      <t xml:space="preserve">- ბავშვთა და მოზრდილთა სტაციონარული მომსახურება </t>
    </r>
  </si>
  <si>
    <r>
      <rPr>
        <b/>
        <sz val="10"/>
        <rFont val="AcadNusx"/>
      </rPr>
      <t>სტაციონარული მომსახურება</t>
    </r>
    <r>
      <rPr>
        <sz val="10"/>
        <rFont val="AcadNusx"/>
      </rPr>
      <t xml:space="preserve">  - ფსიქიკური დარღვევების მქონე პირთა თავშესაფრით უზრუნველყოფის კომპონენტი</t>
    </r>
  </si>
  <si>
    <t xml:space="preserve">35 03 03 02 </t>
  </si>
  <si>
    <r>
      <rPr>
        <b/>
        <sz val="9"/>
        <rFont val="AcadNusx"/>
      </rPr>
      <t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–</t>
    </r>
    <r>
      <rPr>
        <b/>
        <sz val="10"/>
        <rFont val="AcadNusx"/>
      </rPr>
      <t xml:space="preserve"> </t>
    </r>
    <r>
      <rPr>
        <sz val="10"/>
        <rFont val="AcadNusx"/>
      </rPr>
      <t>შაქრიანი დიაბეტით დაავადებულ პაციენტთა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</si>
  <si>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უშაქრო დიაბეტით დაავადებულთა მედიკამენტებით უზრუნველყოფა</t>
    </r>
  </si>
  <si>
    <r>
      <rPr>
        <b/>
        <sz val="9"/>
        <rFont val="AcadNusx"/>
      </rPr>
      <t xml:space="preserve">შაქრიანი და უშაქრო დიაბეტით დაავადებული მოსახლეობის სპეციფიკური მედიკამენტებით და საანალიზო ტექნიკური საშუალებებით უზრუნველყოფა </t>
    </r>
    <r>
      <rPr>
        <b/>
        <sz val="10"/>
        <rFont val="AcadNusx"/>
      </rPr>
      <t xml:space="preserve">– </t>
    </r>
    <r>
      <rPr>
        <sz val="10"/>
        <rFont val="AcadNusx"/>
      </rPr>
      <t>სპეციალურ სამკურნალო საშუალებათა ტრანსპორტირების, შენახვისა და გაცემის ხარჯები</t>
    </r>
  </si>
  <si>
    <t>მთავრობის განკარგულებით განსაზღვრული ღონისძიებების უზრუნველყოფა</t>
  </si>
  <si>
    <t>35 03 03 04 01</t>
  </si>
  <si>
    <t>ჰემო და პერიტონეული დიალიზიsთვის საჭირო სადიალიზე საშუალებების და მედიკამენტების შესყიდვა და მიწოდება</t>
  </si>
  <si>
    <t xml:space="preserve">35 03 03 05 </t>
  </si>
  <si>
    <r>
      <rPr>
        <b/>
        <sz val="9"/>
        <rFont val="LitNusx"/>
        <family val="2"/>
      </rPr>
      <t>ინკურაბელურ პაციენტთა მედიკამენტებით უზრუნველყოფა –</t>
    </r>
    <r>
      <rPr>
        <b/>
        <sz val="10"/>
        <rFont val="LitNusx"/>
        <family val="2"/>
      </rPr>
      <t xml:space="preserve"> </t>
    </r>
    <r>
      <rPr>
        <sz val="10"/>
        <rFont val="LitNusx"/>
        <family val="2"/>
      </rPr>
      <t>ინკურაბელურ პაციენტთა მედიკამენტებით უზრუნველყოფა</t>
    </r>
  </si>
  <si>
    <r>
      <rPr>
        <b/>
        <sz val="9"/>
        <rFont val="LitNusx"/>
        <family val="2"/>
      </rPr>
      <t xml:space="preserve">ინკურაბელურ პაციენტთა მედიკამენტებით უზრუნველყოფა – </t>
    </r>
    <r>
      <rPr>
        <sz val="10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</si>
  <si>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 xml:space="preserve">35 03 03 06 </t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</si>
  <si>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ჰემოფილიით დაავადებულ ბავშვთა და მოზრდილთა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</si>
  <si>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ფენილკეტონურიით დაავადებულ ბავშვთა სამკურნალო საკვები დანამატით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</si>
  <si>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მუკოვისციდოზით დაავადებულთა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</si>
  <si>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</si>
  <si>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</si>
  <si>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  </r>
  </si>
  <si>
    <r>
      <rPr>
        <b/>
        <sz val="9"/>
        <rFont val="LitNusx"/>
        <family val="2"/>
      </rPr>
      <t>იშვიათი დაავადებების მქონე პაციენტების სპეციფიკური მედიკამენტებით უზრუნველყოფა –</t>
    </r>
    <r>
      <rPr>
        <sz val="9"/>
        <rFont val="LitNusx"/>
        <family val="2"/>
      </rPr>
      <t xml:space="preserve"> დიდი თალასემიით დაავადებულთათვის რკინის შემბოჭავი პრეპარატებით უზრუნველყოფა</t>
    </r>
  </si>
  <si>
    <r>
      <rPr>
        <b/>
        <sz val="9"/>
        <rFont val="LitNusx"/>
        <family val="2"/>
      </rPr>
      <t xml:space="preserve">იშვიათი დაავადებების მქონე პაციენტების სპეციფიკური მედიკამენტებით უზრუნველყოფა – </t>
    </r>
    <r>
      <rPr>
        <sz val="9"/>
        <rFont val="LitNusx"/>
        <family val="2"/>
      </rPr>
      <t>სპეციალური სამკურნალო საშუალებათა ტრანსპორტირების, შენახვისა და გაცემის ხარჯები</t>
    </r>
  </si>
  <si>
    <t>35 03 03 07 01</t>
  </si>
  <si>
    <t>„პროგრამა „მომავლის ბანაკის“ განხორციელების შესახებ“ საქართველოს მთავრობის  2015 წლის 1 ივნისის #1114 განკარგულებით განსაზღვრული ღონისძიებების უზრუნველყოფა</t>
  </si>
  <si>
    <t xml:space="preserve">35 03 03 09 </t>
  </si>
  <si>
    <t>მიკროელემენტების შემცველი საკვები დანამატების შესყიდვა</t>
  </si>
  <si>
    <t>საკასო-1 ივლისი</t>
  </si>
  <si>
    <t>ტუბერკულოზის მართვა (სოცსააგენტო)</t>
  </si>
  <si>
    <t>35 03 02 07 02</t>
  </si>
  <si>
    <t>ტუბერკულოზის მართვა (ნსდს)</t>
  </si>
  <si>
    <t>35 03 02 07 03</t>
  </si>
  <si>
    <t>ტუბერკულოზის მართვა (გლობალი)</t>
  </si>
  <si>
    <t>აივ ინფექცია/შიდსი (სოცსააგენტო)</t>
  </si>
  <si>
    <t>35 03 02 08 02</t>
  </si>
  <si>
    <t>აივ ინფექცია/შიდსი (ნსდს)</t>
  </si>
  <si>
    <t>35 03 02 08 03</t>
  </si>
  <si>
    <t>აივ ინფექცია/შიდსი (გლობალი)</t>
  </si>
  <si>
    <t>დედათა და ბავშვთა ჯანმრთელობა (სოცსააგენტო)</t>
  </si>
  <si>
    <t>35 03 02 09 02</t>
  </si>
  <si>
    <t>დედათა და ბავშვთა ჯანმრთელობა (ნსდს)</t>
  </si>
  <si>
    <t>35 03 02 12 01</t>
  </si>
  <si>
    <t>C ჰეპატიტის მართვა (სოცსააგენტო)</t>
  </si>
  <si>
    <t>35 03 02 12 02</t>
  </si>
  <si>
    <t>C ჰეპატიტის მართვა  (ნსდს)</t>
  </si>
  <si>
    <t>სასწრაფო სამედიცინო დახმარება და სამედიცინო ტრანსპორტირება (სოცსააგენტო)</t>
  </si>
  <si>
    <t>35 03 03 07 02</t>
  </si>
  <si>
    <t>სასწრაფო გადაუდებელი დახმარება (სსდ)</t>
  </si>
  <si>
    <t>დიპლომისშემდგომი სამედიცინო განათლება</t>
  </si>
  <si>
    <t>3.2.12.4</t>
  </si>
  <si>
    <t>სკრინინგის კომპონენტი</t>
  </si>
  <si>
    <t>მოთხოვნილი ბიუჯეტი</t>
  </si>
  <si>
    <t>საკასო 1 ივლისი</t>
  </si>
  <si>
    <t>III-IV კვარტალი</t>
  </si>
  <si>
    <t>სულ 2016 მოსალოდნელი</t>
  </si>
  <si>
    <t>3.2.6.1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</si>
  <si>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</si>
  <si>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 (თვეში არაუმეტეს 150 პაციენტისა) ფულადი წახალისების დაფინანსება</t>
  </si>
  <si>
    <t>კომპონენტი</t>
  </si>
  <si>
    <t>ბიუჯეტი 2016</t>
  </si>
  <si>
    <t>ბიუჯეტი ხელშეკრულებების მიხედვით</t>
  </si>
  <si>
    <t>გაწეული ხარჯი 1 ოქტომბრამდე</t>
  </si>
  <si>
    <t>გაწეული ხარჯი 1 ივლისის შემდგომ</t>
  </si>
  <si>
    <t>მოსალოდნელი ხარჯი</t>
  </si>
  <si>
    <t>პროფიციტი</t>
  </si>
  <si>
    <t>დეფიციტი</t>
  </si>
  <si>
    <t>დიაბეტი შაქრიანი</t>
  </si>
  <si>
    <t>დიაბეტი უშაქრო</t>
  </si>
  <si>
    <t>დედათა და ბავშვთა</t>
  </si>
  <si>
    <t>ორგანოგადანერგილი</t>
  </si>
  <si>
    <t>დიალიზი</t>
  </si>
  <si>
    <t>ინკურაბელური</t>
  </si>
  <si>
    <t>ართრიტი</t>
  </si>
  <si>
    <t>ტალასემია</t>
  </si>
  <si>
    <t>ჰემოფილია</t>
  </si>
  <si>
    <t>ფენილკეტონურია</t>
  </si>
  <si>
    <t>ზრდის ჰორმონი</t>
  </si>
  <si>
    <t>მუკოვისციდოზი</t>
  </si>
  <si>
    <t>ბრუტონი</t>
  </si>
  <si>
    <t>ევრო დღეს 2.6159</t>
  </si>
  <si>
    <t>დოლარი დღეს 2.3277</t>
  </si>
  <si>
    <t>ევრო 2.60</t>
  </si>
  <si>
    <t>დოლარი 2.34</t>
  </si>
  <si>
    <t>დოლარი 2.33</t>
  </si>
  <si>
    <t>დოლარი 2.31</t>
  </si>
  <si>
    <t>გაწეული ხარჯი საანგარიშგებო თვეების მიხედვით</t>
  </si>
  <si>
    <t>აგვისტო -არ რის დასრულებული</t>
  </si>
  <si>
    <t>ბიუჯეტი</t>
  </si>
  <si>
    <t>ნაშთი  სულ</t>
  </si>
  <si>
    <t>დარჩენილი თვის ხარჯი</t>
  </si>
  <si>
    <t>სულ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</si>
</sst>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L_a_r_i_-;\-* #,##0.00\ _L_a_r_i_-;_-* &quot;-&quot;??\ _L_a_r_i_-;_-@_-"/>
    <numFmt numFmtId="164" formatCode="_(* #,##0.00_);_(* \(#,##0.00\);_(* &quot;-&quot;??_);_(@_)"/>
    <numFmt numFmtId="165" formatCode="#,##0.0"/>
    <numFmt numFmtId="166" formatCode="_-* #,##0.00_р_._-;\-* #,##0.00_р_._-;_-* &quot;-&quot;??_р_._-;_-@_-"/>
  </numFmts>
  <fonts count="9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name val="Sylfaen"/>
      <family val="1"/>
    </font>
    <font>
      <sz val="10"/>
      <name val="Arial"/>
      <family val="2"/>
    </font>
    <font>
      <b/>
      <sz val="12"/>
      <name val="Sylfaen"/>
      <family val="1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Arial"/>
      <family val="2"/>
    </font>
    <font>
      <sz val="12"/>
      <name val="Sylfaen"/>
      <family val="1"/>
      <charset val="204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b/>
      <u/>
      <sz val="14"/>
      <name val="Sylfaen"/>
      <family val="1"/>
    </font>
    <font>
      <b/>
      <sz val="12"/>
      <name val="Sylfaen"/>
      <family val="1"/>
      <charset val="204"/>
    </font>
    <font>
      <sz val="11"/>
      <color rgb="FF006100"/>
      <name val="Calibri"/>
      <family val="2"/>
      <charset val="1"/>
      <scheme val="minor"/>
    </font>
    <font>
      <b/>
      <sz val="7"/>
      <color theme="1"/>
      <name val="Sylfaen"/>
      <family val="1"/>
      <charset val="204"/>
    </font>
    <font>
      <b/>
      <sz val="8"/>
      <color theme="1"/>
      <name val="Sylfaen"/>
      <family val="1"/>
      <charset val="204"/>
    </font>
    <font>
      <b/>
      <sz val="8"/>
      <color rgb="FF000000"/>
      <name val="Sylfaen"/>
      <family val="1"/>
      <charset val="204"/>
    </font>
    <font>
      <sz val="8"/>
      <color theme="1"/>
      <name val="Sylfaen"/>
      <family val="1"/>
      <charset val="204"/>
    </font>
    <font>
      <sz val="8"/>
      <color rgb="FFFF0000"/>
      <name val="Sylfaen"/>
      <family val="1"/>
      <charset val="204"/>
    </font>
    <font>
      <b/>
      <sz val="8"/>
      <name val="Sylfaen"/>
      <family val="1"/>
      <charset val="204"/>
    </font>
    <font>
      <sz val="8"/>
      <color rgb="FF000000"/>
      <name val="Sylfaen"/>
      <family val="1"/>
      <charset val="204"/>
    </font>
    <font>
      <sz val="8"/>
      <color rgb="FF000000"/>
      <name val="Sylfaen"/>
      <family val="1"/>
    </font>
    <font>
      <sz val="8"/>
      <name val="Sylfaen"/>
      <family val="1"/>
    </font>
    <font>
      <sz val="8"/>
      <color theme="1"/>
      <name val="Sylfaen"/>
      <family val="1"/>
    </font>
    <font>
      <sz val="8"/>
      <name val="Sylfaen"/>
      <family val="1"/>
      <charset val="204"/>
    </font>
    <font>
      <b/>
      <i/>
      <sz val="8"/>
      <color theme="1"/>
      <name val="Sylfaen"/>
      <family val="1"/>
      <charset val="204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1"/>
      <color rgb="FF006100"/>
      <name val="Calibri"/>
      <family val="2"/>
      <charset val="204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8"/>
      <color theme="3" tint="-0.499984740745262"/>
      <name val="Calibri"/>
      <family val="2"/>
      <charset val="204"/>
      <scheme val="minor"/>
    </font>
    <font>
      <b/>
      <sz val="12"/>
      <color theme="3" tint="-0.499984740745262"/>
      <name val="Calibri"/>
      <family val="2"/>
      <charset val="204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3" tint="-0.499984740745262"/>
      <name val="Sylfaen"/>
      <family val="1"/>
      <charset val="204"/>
    </font>
    <font>
      <b/>
      <sz val="11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Sylfaen"/>
      <family val="1"/>
    </font>
    <font>
      <sz val="11"/>
      <color theme="3" tint="-0.499984740745262"/>
      <name val="Sylfaen"/>
      <family val="1"/>
    </font>
    <font>
      <sz val="10"/>
      <name val="Arial"/>
      <family val="2"/>
      <charset val="204"/>
    </font>
    <font>
      <sz val="9"/>
      <name val="Sylfaen"/>
      <family val="1"/>
    </font>
    <font>
      <sz val="11"/>
      <color rgb="FFFF0000"/>
      <name val="Calibri"/>
      <family val="2"/>
      <scheme val="minor"/>
    </font>
    <font>
      <sz val="11"/>
      <color theme="3" tint="-0.499984740745262"/>
      <name val="Sylfaen"/>
      <family val="1"/>
      <charset val="204"/>
    </font>
    <font>
      <sz val="11"/>
      <name val="Calibri"/>
      <family val="2"/>
      <scheme val="minor"/>
    </font>
    <font>
      <sz val="11"/>
      <color theme="3" tint="-0.499984740745262"/>
      <name val="Calibri"/>
      <family val="2"/>
      <charset val="204"/>
      <scheme val="minor"/>
    </font>
    <font>
      <sz val="10"/>
      <name val="Arial"/>
      <family val="2"/>
    </font>
    <font>
      <b/>
      <sz val="10"/>
      <name val="AcadNusx"/>
    </font>
    <font>
      <sz val="9"/>
      <name val="AcadNusx"/>
    </font>
    <font>
      <b/>
      <sz val="9"/>
      <name val="AcadNusx"/>
    </font>
    <font>
      <b/>
      <sz val="9"/>
      <name val="AcadMtavr"/>
    </font>
    <font>
      <b/>
      <sz val="10"/>
      <name val="AcadMtavr"/>
    </font>
    <font>
      <i/>
      <sz val="9"/>
      <name val="AcadNusx"/>
    </font>
    <font>
      <sz val="10"/>
      <name val="AcadNusx"/>
    </font>
    <font>
      <sz val="10"/>
      <name val="LitNusx"/>
      <family val="2"/>
    </font>
    <font>
      <b/>
      <sz val="10"/>
      <name val="LitNusx"/>
      <family val="2"/>
    </font>
    <font>
      <sz val="10"/>
      <name val="Times New Roma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10"/>
      <name val="AcadMtavr"/>
    </font>
    <font>
      <b/>
      <sz val="11"/>
      <name val="AcadNusx"/>
    </font>
    <font>
      <b/>
      <i/>
      <sz val="9"/>
      <name val="AcadNusx"/>
    </font>
    <font>
      <b/>
      <sz val="9"/>
      <name val="Sylfaen"/>
      <family val="1"/>
      <charset val="204"/>
    </font>
    <font>
      <sz val="10"/>
      <name val="Broadway"/>
      <family val="5"/>
    </font>
    <font>
      <sz val="9"/>
      <name val="AcadMtavr"/>
    </font>
    <font>
      <b/>
      <sz val="10"/>
      <name val="Copperplate Gothic Bold"/>
      <family val="2"/>
    </font>
    <font>
      <sz val="9"/>
      <name val="LitNusx"/>
      <family val="2"/>
    </font>
    <font>
      <b/>
      <sz val="9"/>
      <name val="LitNusx"/>
      <family val="2"/>
    </font>
    <font>
      <b/>
      <sz val="11"/>
      <name val="AcadMtavr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Sylfae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GEO DUMBADZE"/>
      <family val="2"/>
    </font>
    <font>
      <sz val="8"/>
      <color theme="1"/>
      <name val="Calibri"/>
      <family val="2"/>
      <scheme val="minor"/>
    </font>
    <font>
      <sz val="7"/>
      <color theme="1"/>
      <name val="Sylfaen"/>
      <family val="1"/>
      <charset val="204"/>
    </font>
    <font>
      <b/>
      <sz val="7"/>
      <color rgb="FF000000"/>
      <name val="Sylfaen"/>
      <family val="1"/>
      <charset val="204"/>
    </font>
    <font>
      <sz val="7"/>
      <color rgb="FFFF0000"/>
      <name val="Sylfaen"/>
      <family val="1"/>
      <charset val="204"/>
    </font>
    <font>
      <b/>
      <sz val="7"/>
      <name val="Sylfaen"/>
      <family val="1"/>
      <charset val="204"/>
    </font>
    <font>
      <sz val="7"/>
      <color rgb="FF000000"/>
      <name val="Sylfaen"/>
      <family val="1"/>
      <charset val="204"/>
    </font>
    <font>
      <sz val="7"/>
      <name val="Sylfaen"/>
      <family val="1"/>
      <charset val="204"/>
    </font>
    <font>
      <b/>
      <i/>
      <sz val="7"/>
      <color theme="1"/>
      <name val="Sylfaen"/>
      <family val="1"/>
      <charset val="204"/>
    </font>
    <font>
      <sz val="12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rgb="FFFFFF00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 tint="-0.24994659260841701"/>
      </top>
      <bottom/>
      <diagonal/>
    </border>
    <border>
      <left style="thin">
        <color indexed="64"/>
      </left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indexed="64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indexed="64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indexed="64"/>
      </bottom>
      <diagonal/>
    </border>
    <border>
      <left/>
      <right style="medium">
        <color indexed="64"/>
      </right>
      <top style="medium">
        <color theme="3" tint="-0.24994659260841701"/>
      </top>
      <bottom style="thin">
        <color indexed="64"/>
      </bottom>
      <diagonal/>
    </border>
    <border>
      <left style="medium">
        <color indexed="64"/>
      </left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3" tint="-0.24994659260841701"/>
      </right>
      <top style="thin">
        <color indexed="64"/>
      </top>
      <bottom/>
      <diagonal/>
    </border>
    <border>
      <left style="medium">
        <color theme="3" tint="-0.24994659260841701"/>
      </left>
      <right style="thin">
        <color indexed="64"/>
      </right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3" tint="-0.24994659260841701"/>
      </right>
      <top/>
      <bottom style="thin">
        <color indexed="64"/>
      </bottom>
      <diagonal/>
    </border>
    <border>
      <left style="medium">
        <color theme="3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3" tint="-0.24994659260841701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3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1">
    <xf numFmtId="0" fontId="0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9" borderId="0" applyNumberFormat="0" applyBorder="0" applyAlignment="0" applyProtection="0"/>
    <xf numFmtId="0" fontId="48" fillId="0" borderId="0"/>
    <xf numFmtId="0" fontId="48" fillId="0" borderId="0"/>
    <xf numFmtId="0" fontId="54" fillId="0" borderId="0"/>
    <xf numFmtId="0" fontId="48" fillId="0" borderId="0">
      <alignment wrapText="1"/>
    </xf>
    <xf numFmtId="0" fontId="7" fillId="0" borderId="0"/>
    <xf numFmtId="43" fontId="2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/>
    <xf numFmtId="0" fontId="88" fillId="18" borderId="0" applyNumberFormat="0" applyBorder="0" applyAlignment="0" applyProtection="0"/>
    <xf numFmtId="0" fontId="88" fillId="17" borderId="0" applyNumberFormat="0" applyBorder="0" applyAlignment="0" applyProtection="0"/>
    <xf numFmtId="0" fontId="88" fillId="19" borderId="0" applyNumberFormat="0" applyBorder="0" applyAlignment="0" applyProtection="0"/>
    <xf numFmtId="0" fontId="88" fillId="20" borderId="0" applyNumberFormat="0" applyBorder="0" applyAlignment="0" applyProtection="0"/>
    <xf numFmtId="0" fontId="86" fillId="15" borderId="0" applyNumberFormat="0" applyBorder="0" applyAlignment="0" applyProtection="0"/>
    <xf numFmtId="166" fontId="7" fillId="0" borderId="0" applyFont="0" applyFill="0" applyBorder="0" applyAlignment="0" applyProtection="0"/>
    <xf numFmtId="0" fontId="85" fillId="9" borderId="0" applyNumberFormat="0" applyBorder="0" applyAlignment="0" applyProtection="0"/>
    <xf numFmtId="0" fontId="87" fillId="16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0" borderId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9">
    <xf numFmtId="0" fontId="0" fillId="0" borderId="0" xfId="0"/>
    <xf numFmtId="0" fontId="6" fillId="3" borderId="0" xfId="0" applyFont="1" applyFill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165" fontId="14" fillId="3" borderId="2" xfId="0" applyNumberFormat="1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vertical="center" wrapText="1"/>
    </xf>
    <xf numFmtId="165" fontId="13" fillId="7" borderId="2" xfId="0" applyNumberFormat="1" applyFont="1" applyFill="1" applyBorder="1" applyAlignment="1">
      <alignment horizontal="center"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49" fontId="6" fillId="6" borderId="0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9" fontId="18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vertical="center" wrapText="1"/>
    </xf>
    <xf numFmtId="0" fontId="20" fillId="8" borderId="2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165" fontId="17" fillId="5" borderId="4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165" fontId="17" fillId="5" borderId="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 applyBorder="1" applyAlignment="1">
      <alignment horizontal="center" vertical="center" wrapText="1"/>
    </xf>
    <xf numFmtId="165" fontId="13" fillId="3" borderId="0" xfId="0" applyNumberFormat="1" applyFont="1" applyFill="1" applyBorder="1" applyAlignment="1">
      <alignment horizontal="center" vertical="center" wrapText="1"/>
    </xf>
    <xf numFmtId="165" fontId="14" fillId="3" borderId="0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Border="1" applyAlignment="1">
      <alignment horizontal="center" vertical="center" wrapText="1"/>
    </xf>
    <xf numFmtId="165" fontId="14" fillId="8" borderId="0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left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49" fontId="22" fillId="3" borderId="8" xfId="2" applyNumberFormat="1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164" fontId="22" fillId="0" borderId="8" xfId="2" applyFont="1" applyFill="1" applyBorder="1" applyAlignment="1">
      <alignment horizontal="center" vertical="center" wrapText="1"/>
    </xf>
    <xf numFmtId="164" fontId="22" fillId="3" borderId="8" xfId="2" applyFont="1" applyFill="1" applyBorder="1" applyAlignment="1">
      <alignment horizontal="center" vertical="center" wrapText="1"/>
    </xf>
    <xf numFmtId="164" fontId="22" fillId="3" borderId="0" xfId="2" applyFont="1" applyFill="1" applyBorder="1" applyAlignment="1">
      <alignment horizontal="center" vertical="center" wrapText="1"/>
    </xf>
    <xf numFmtId="164" fontId="23" fillId="3" borderId="0" xfId="2" applyFont="1" applyFill="1" applyAlignment="1">
      <alignment horizontal="center" vertical="center" wrapText="1"/>
    </xf>
    <xf numFmtId="164" fontId="23" fillId="3" borderId="8" xfId="2" applyFont="1" applyFill="1" applyBorder="1" applyAlignment="1">
      <alignment horizontal="center" vertical="center" wrapText="1"/>
    </xf>
    <xf numFmtId="49" fontId="22" fillId="3" borderId="0" xfId="0" applyNumberFormat="1" applyFont="1" applyFill="1" applyAlignment="1">
      <alignment horizontal="center" vertical="center" wrapText="1"/>
    </xf>
    <xf numFmtId="164" fontId="24" fillId="10" borderId="8" xfId="2" applyNumberFormat="1" applyFont="1" applyFill="1" applyBorder="1" applyAlignment="1">
      <alignment horizontal="left" vertical="center" wrapText="1"/>
    </xf>
    <xf numFmtId="164" fontId="24" fillId="10" borderId="8" xfId="2" applyNumberFormat="1" applyFont="1" applyFill="1" applyBorder="1" applyAlignment="1">
      <alignment horizontal="center" vertical="center" wrapText="1"/>
    </xf>
    <xf numFmtId="164" fontId="23" fillId="10" borderId="8" xfId="2" applyFont="1" applyFill="1" applyBorder="1" applyAlignment="1">
      <alignment horizontal="center" vertical="center" wrapText="1"/>
    </xf>
    <xf numFmtId="164" fontId="23" fillId="10" borderId="8" xfId="2" applyFont="1" applyFill="1" applyBorder="1" applyAlignment="1">
      <alignment horizontal="center" vertical="center"/>
    </xf>
    <xf numFmtId="164" fontId="23" fillId="10" borderId="0" xfId="2" applyFont="1" applyFill="1" applyBorder="1" applyAlignment="1">
      <alignment horizontal="center" vertical="center"/>
    </xf>
    <xf numFmtId="164" fontId="23" fillId="11" borderId="8" xfId="2" applyFont="1" applyFill="1" applyBorder="1" applyAlignment="1">
      <alignment horizontal="center" vertical="center"/>
    </xf>
    <xf numFmtId="43" fontId="23" fillId="3" borderId="0" xfId="0" applyNumberFormat="1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164" fontId="24" fillId="0" borderId="8" xfId="2" applyNumberFormat="1" applyFont="1" applyFill="1" applyBorder="1" applyAlignment="1">
      <alignment horizontal="left" vertical="center" wrapText="1"/>
    </xf>
    <xf numFmtId="164" fontId="24" fillId="0" borderId="8" xfId="2" applyNumberFormat="1" applyFont="1" applyFill="1" applyBorder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>
      <alignment horizontal="center" vertical="center"/>
    </xf>
    <xf numFmtId="164" fontId="26" fillId="0" borderId="8" xfId="2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164" fontId="27" fillId="10" borderId="8" xfId="2" applyFont="1" applyFill="1" applyBorder="1" applyAlignment="1">
      <alignment horizontal="center" vertical="center" wrapText="1"/>
    </xf>
    <xf numFmtId="164" fontId="28" fillId="3" borderId="8" xfId="2" applyNumberFormat="1" applyFont="1" applyFill="1" applyBorder="1" applyAlignment="1">
      <alignment horizontal="left" vertical="center" wrapText="1"/>
    </xf>
    <xf numFmtId="164" fontId="28" fillId="3" borderId="8" xfId="2" applyNumberFormat="1" applyFont="1" applyFill="1" applyBorder="1" applyAlignment="1">
      <alignment horizontal="center" vertical="center" wrapText="1"/>
    </xf>
    <xf numFmtId="164" fontId="27" fillId="0" borderId="8" xfId="2" applyFont="1" applyFill="1" applyBorder="1" applyAlignment="1" applyProtection="1">
      <alignment horizontal="center" vertical="center" wrapText="1"/>
    </xf>
    <xf numFmtId="164" fontId="25" fillId="0" borderId="8" xfId="2" applyFont="1" applyFill="1" applyBorder="1" applyAlignment="1">
      <alignment horizontal="center" vertical="center" wrapText="1"/>
    </xf>
    <xf numFmtId="164" fontId="25" fillId="0" borderId="8" xfId="2" applyFont="1" applyBorder="1" applyAlignment="1">
      <alignment horizontal="center" vertical="center"/>
    </xf>
    <xf numFmtId="0" fontId="25" fillId="3" borderId="0" xfId="0" applyFont="1" applyFill="1" applyAlignment="1">
      <alignment horizontal="center" vertical="center" wrapText="1"/>
    </xf>
    <xf numFmtId="164" fontId="25" fillId="3" borderId="8" xfId="2" applyFont="1" applyFill="1" applyBorder="1" applyAlignment="1">
      <alignment horizontal="center" vertical="center" wrapText="1"/>
    </xf>
    <xf numFmtId="164" fontId="23" fillId="0" borderId="8" xfId="2" applyFont="1" applyBorder="1" applyAlignment="1">
      <alignment horizontal="center" vertical="center"/>
    </xf>
    <xf numFmtId="164" fontId="28" fillId="0" borderId="8" xfId="2" applyNumberFormat="1" applyFont="1" applyFill="1" applyBorder="1" applyAlignment="1">
      <alignment horizontal="left" vertical="center" wrapText="1"/>
    </xf>
    <xf numFmtId="164" fontId="28" fillId="0" borderId="8" xfId="2" applyNumberFormat="1" applyFont="1" applyFill="1" applyBorder="1" applyAlignment="1">
      <alignment horizontal="center" vertical="center" wrapText="1"/>
    </xf>
    <xf numFmtId="164" fontId="26" fillId="0" borderId="8" xfId="2" applyFont="1" applyFill="1" applyBorder="1" applyAlignment="1">
      <alignment horizontal="center" vertical="center" wrapText="1"/>
    </xf>
    <xf numFmtId="164" fontId="23" fillId="0" borderId="8" xfId="2" applyFont="1" applyFill="1" applyBorder="1" applyAlignment="1">
      <alignment horizontal="center" vertical="center"/>
    </xf>
    <xf numFmtId="164" fontId="29" fillId="3" borderId="8" xfId="2" applyNumberFormat="1" applyFont="1" applyFill="1" applyBorder="1" applyAlignment="1">
      <alignment horizontal="left" vertical="center" wrapText="1"/>
    </xf>
    <xf numFmtId="164" fontId="29" fillId="3" borderId="8" xfId="2" applyNumberFormat="1" applyFont="1" applyFill="1" applyBorder="1" applyAlignment="1">
      <alignment horizontal="center" vertical="center" wrapText="1"/>
    </xf>
    <xf numFmtId="164" fontId="30" fillId="0" borderId="8" xfId="2" applyFont="1" applyFill="1" applyBorder="1" applyAlignment="1" applyProtection="1">
      <alignment horizontal="center" vertical="center" wrapText="1"/>
    </xf>
    <xf numFmtId="164" fontId="31" fillId="0" borderId="8" xfId="2" applyFont="1" applyBorder="1" applyAlignment="1">
      <alignment horizontal="center" vertical="center"/>
    </xf>
    <xf numFmtId="164" fontId="31" fillId="0" borderId="8" xfId="2" applyFont="1" applyFill="1" applyBorder="1" applyAlignment="1">
      <alignment horizontal="center" vertical="center"/>
    </xf>
    <xf numFmtId="164" fontId="31" fillId="0" borderId="8" xfId="2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164" fontId="27" fillId="0" borderId="8" xfId="2" applyFont="1" applyFill="1" applyBorder="1" applyAlignment="1">
      <alignment horizontal="center" vertical="center" wrapText="1"/>
    </xf>
    <xf numFmtId="164" fontId="27" fillId="10" borderId="8" xfId="2" applyFont="1" applyFill="1" applyBorder="1" applyAlignment="1" applyProtection="1">
      <alignment horizontal="center" vertical="center" wrapText="1"/>
    </xf>
    <xf numFmtId="164" fontId="32" fillId="0" borderId="8" xfId="2" applyFont="1" applyFill="1" applyBorder="1" applyAlignment="1" applyProtection="1">
      <alignment horizontal="center" vertical="center" wrapText="1"/>
    </xf>
    <xf numFmtId="164" fontId="23" fillId="11" borderId="8" xfId="2" applyFont="1" applyFill="1" applyBorder="1" applyAlignment="1">
      <alignment horizontal="center" vertical="center" wrapText="1"/>
    </xf>
    <xf numFmtId="164" fontId="25" fillId="10" borderId="8" xfId="2" applyFont="1" applyFill="1" applyBorder="1" applyAlignment="1">
      <alignment horizontal="center" vertical="center"/>
    </xf>
    <xf numFmtId="164" fontId="30" fillId="0" borderId="8" xfId="2" applyFont="1" applyFill="1" applyBorder="1" applyAlignment="1">
      <alignment horizontal="center" vertical="center" wrapText="1"/>
    </xf>
    <xf numFmtId="164" fontId="32" fillId="3" borderId="8" xfId="2" applyFont="1" applyFill="1" applyBorder="1" applyAlignment="1" applyProtection="1">
      <alignment horizontal="center" vertical="center" wrapText="1"/>
    </xf>
    <xf numFmtId="164" fontId="32" fillId="0" borderId="8" xfId="2" applyFont="1" applyFill="1" applyBorder="1" applyAlignment="1">
      <alignment horizontal="center" vertical="center" wrapText="1"/>
    </xf>
    <xf numFmtId="164" fontId="32" fillId="0" borderId="8" xfId="2" applyFont="1" applyFill="1" applyBorder="1" applyAlignment="1">
      <alignment horizontal="center" vertical="center"/>
    </xf>
    <xf numFmtId="164" fontId="24" fillId="0" borderId="8" xfId="2" applyFont="1" applyFill="1" applyBorder="1" applyAlignment="1">
      <alignment horizontal="center" vertical="center" wrapText="1"/>
    </xf>
    <xf numFmtId="164" fontId="25" fillId="0" borderId="8" xfId="2" applyFont="1" applyFill="1" applyBorder="1" applyAlignment="1">
      <alignment vertical="center"/>
    </xf>
    <xf numFmtId="0" fontId="33" fillId="10" borderId="8" xfId="0" applyFont="1" applyFill="1" applyBorder="1" applyAlignment="1">
      <alignment horizontal="left" vertical="center" wrapText="1"/>
    </xf>
    <xf numFmtId="164" fontId="23" fillId="10" borderId="8" xfId="0" applyNumberFormat="1" applyFont="1" applyFill="1" applyBorder="1" applyAlignment="1">
      <alignment horizontal="center" vertical="center" wrapText="1"/>
    </xf>
    <xf numFmtId="164" fontId="23" fillId="10" borderId="8" xfId="0" applyNumberFormat="1" applyFont="1" applyFill="1" applyBorder="1" applyAlignment="1">
      <alignment vertical="center" wrapText="1"/>
    </xf>
    <xf numFmtId="0" fontId="25" fillId="3" borderId="8" xfId="0" applyFont="1" applyFill="1" applyBorder="1" applyAlignment="1">
      <alignment horizontal="left" vertical="center" wrapText="1"/>
    </xf>
    <xf numFmtId="164" fontId="31" fillId="3" borderId="8" xfId="2" applyFont="1" applyFill="1" applyBorder="1" applyAlignment="1">
      <alignment horizontal="center" vertical="center" wrapText="1"/>
    </xf>
    <xf numFmtId="164" fontId="31" fillId="0" borderId="8" xfId="2" applyFont="1" applyBorder="1" applyAlignment="1">
      <alignment vertical="center"/>
    </xf>
    <xf numFmtId="164" fontId="23" fillId="0" borderId="8" xfId="2" applyFont="1" applyBorder="1" applyAlignment="1">
      <alignment vertical="center"/>
    </xf>
    <xf numFmtId="0" fontId="25" fillId="3" borderId="0" xfId="0" applyFont="1" applyFill="1" applyAlignment="1">
      <alignment horizontal="left" vertical="center" wrapText="1"/>
    </xf>
    <xf numFmtId="164" fontId="25" fillId="3" borderId="0" xfId="2" applyFont="1" applyFill="1" applyAlignment="1">
      <alignment horizontal="center" vertical="center" wrapText="1"/>
    </xf>
    <xf numFmtId="164" fontId="25" fillId="0" borderId="0" xfId="2" applyFont="1" applyAlignment="1">
      <alignment horizontal="center" vertical="center"/>
    </xf>
    <xf numFmtId="164" fontId="25" fillId="0" borderId="0" xfId="2" applyFont="1" applyFill="1" applyAlignment="1">
      <alignment horizontal="center" vertical="center"/>
    </xf>
    <xf numFmtId="164" fontId="25" fillId="0" borderId="0" xfId="2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39" fillId="3" borderId="0" xfId="0" applyFont="1" applyFill="1" applyAlignment="1">
      <alignment vertical="center" wrapText="1"/>
    </xf>
    <xf numFmtId="4" fontId="39" fillId="3" borderId="0" xfId="0" applyNumberFormat="1" applyFont="1" applyFill="1" applyAlignment="1">
      <alignment vertical="center" wrapText="1"/>
    </xf>
    <xf numFmtId="0" fontId="42" fillId="3" borderId="10" xfId="0" applyFont="1" applyFill="1" applyBorder="1" applyAlignment="1">
      <alignment vertical="center" wrapText="1"/>
    </xf>
    <xf numFmtId="0" fontId="42" fillId="3" borderId="10" xfId="0" applyFont="1" applyFill="1" applyBorder="1" applyAlignment="1">
      <alignment horizontal="right" vertical="center" wrapText="1"/>
    </xf>
    <xf numFmtId="0" fontId="43" fillId="12" borderId="31" xfId="0" applyFont="1" applyFill="1" applyBorder="1" applyAlignment="1">
      <alignment horizontal="center" vertical="center" wrapText="1"/>
    </xf>
    <xf numFmtId="0" fontId="43" fillId="12" borderId="35" xfId="0" applyFont="1" applyFill="1" applyBorder="1" applyAlignment="1">
      <alignment horizontal="center" vertical="center" wrapText="1"/>
    </xf>
    <xf numFmtId="0" fontId="43" fillId="12" borderId="33" xfId="0" applyFont="1" applyFill="1" applyBorder="1" applyAlignment="1">
      <alignment horizontal="center" vertical="center" wrapText="1"/>
    </xf>
    <xf numFmtId="0" fontId="43" fillId="12" borderId="30" xfId="0" applyFont="1" applyFill="1" applyBorder="1" applyAlignment="1">
      <alignment horizontal="center" vertical="center" wrapText="1"/>
    </xf>
    <xf numFmtId="0" fontId="43" fillId="12" borderId="36" xfId="0" applyFont="1" applyFill="1" applyBorder="1" applyAlignment="1">
      <alignment horizontal="center" vertical="center" wrapText="1"/>
    </xf>
    <xf numFmtId="4" fontId="43" fillId="12" borderId="37" xfId="0" applyNumberFormat="1" applyFont="1" applyFill="1" applyBorder="1" applyAlignment="1">
      <alignment horizontal="center" vertical="center" wrapText="1"/>
    </xf>
    <xf numFmtId="4" fontId="43" fillId="12" borderId="38" xfId="0" applyNumberFormat="1" applyFont="1" applyFill="1" applyBorder="1" applyAlignment="1">
      <alignment horizontal="center" vertical="center" wrapText="1"/>
    </xf>
    <xf numFmtId="0" fontId="44" fillId="12" borderId="39" xfId="0" applyFont="1" applyFill="1" applyBorder="1" applyAlignment="1">
      <alignment horizontal="center" vertical="center" wrapText="1"/>
    </xf>
    <xf numFmtId="49" fontId="45" fillId="3" borderId="40" xfId="0" applyNumberFormat="1" applyFont="1" applyFill="1" applyBorder="1" applyAlignment="1">
      <alignment horizontal="center" vertical="center" wrapText="1"/>
    </xf>
    <xf numFmtId="3" fontId="45" fillId="3" borderId="41" xfId="0" applyNumberFormat="1" applyFont="1" applyFill="1" applyBorder="1" applyAlignment="1">
      <alignment horizontal="center" vertical="center" wrapText="1"/>
    </xf>
    <xf numFmtId="4" fontId="46" fillId="3" borderId="41" xfId="0" applyNumberFormat="1" applyFont="1" applyFill="1" applyBorder="1" applyAlignment="1">
      <alignment horizontal="center" vertical="center" wrapText="1"/>
    </xf>
    <xf numFmtId="4" fontId="46" fillId="3" borderId="42" xfId="0" applyNumberFormat="1" applyFont="1" applyFill="1" applyBorder="1" applyAlignment="1">
      <alignment horizontal="center" vertical="center" wrapText="1"/>
    </xf>
    <xf numFmtId="4" fontId="46" fillId="3" borderId="43" xfId="0" applyNumberFormat="1" applyFont="1" applyFill="1" applyBorder="1" applyAlignment="1">
      <alignment horizontal="center" vertical="center" wrapText="1"/>
    </xf>
    <xf numFmtId="4" fontId="46" fillId="3" borderId="44" xfId="0" applyNumberFormat="1" applyFont="1" applyFill="1" applyBorder="1" applyAlignment="1">
      <alignment horizontal="center" vertical="center" wrapText="1"/>
    </xf>
    <xf numFmtId="3" fontId="45" fillId="3" borderId="42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vertical="center" wrapText="1"/>
    </xf>
    <xf numFmtId="3" fontId="42" fillId="3" borderId="20" xfId="0" applyNumberFormat="1" applyFont="1" applyFill="1" applyBorder="1" applyAlignment="1">
      <alignment horizontal="center" vertical="center" wrapText="1"/>
    </xf>
    <xf numFmtId="3" fontId="45" fillId="3" borderId="8" xfId="0" applyNumberFormat="1" applyFont="1" applyFill="1" applyBorder="1" applyAlignment="1">
      <alignment horizontal="left" vertical="center" wrapText="1"/>
    </xf>
    <xf numFmtId="4" fontId="47" fillId="3" borderId="8" xfId="0" applyNumberFormat="1" applyFont="1" applyFill="1" applyBorder="1" applyAlignment="1">
      <alignment horizontal="center" vertical="center" wrapText="1"/>
    </xf>
    <xf numFmtId="4" fontId="47" fillId="3" borderId="22" xfId="0" applyNumberFormat="1" applyFont="1" applyFill="1" applyBorder="1" applyAlignment="1">
      <alignment horizontal="center" vertical="center" wrapText="1"/>
    </xf>
    <xf numFmtId="4" fontId="46" fillId="3" borderId="8" xfId="0" applyNumberFormat="1" applyFont="1" applyFill="1" applyBorder="1" applyAlignment="1">
      <alignment horizontal="center" vertical="center" wrapText="1"/>
    </xf>
    <xf numFmtId="3" fontId="42" fillId="3" borderId="22" xfId="0" applyNumberFormat="1" applyFont="1" applyFill="1" applyBorder="1" applyAlignment="1">
      <alignment horizontal="center" vertical="center" wrapText="1"/>
    </xf>
    <xf numFmtId="3" fontId="42" fillId="3" borderId="8" xfId="0" applyNumberFormat="1" applyFont="1" applyFill="1" applyBorder="1" applyAlignment="1">
      <alignment horizontal="left" vertical="center" wrapText="1"/>
    </xf>
    <xf numFmtId="3" fontId="47" fillId="3" borderId="8" xfId="0" applyNumberFormat="1" applyFont="1" applyFill="1" applyBorder="1" applyAlignment="1">
      <alignment horizontal="center" vertical="center" wrapText="1"/>
    </xf>
    <xf numFmtId="4" fontId="47" fillId="3" borderId="43" xfId="0" applyNumberFormat="1" applyFont="1" applyFill="1" applyBorder="1" applyAlignment="1">
      <alignment horizontal="center" vertical="center" wrapText="1"/>
    </xf>
    <xf numFmtId="0" fontId="6" fillId="0" borderId="8" xfId="10" applyFont="1" applyFill="1" applyBorder="1" applyAlignment="1">
      <alignment horizontal="center" vertical="center"/>
    </xf>
    <xf numFmtId="4" fontId="47" fillId="3" borderId="45" xfId="0" applyNumberFormat="1" applyFont="1" applyFill="1" applyBorder="1" applyAlignment="1">
      <alignment horizontal="center" vertical="center" wrapText="1"/>
    </xf>
    <xf numFmtId="4" fontId="47" fillId="3" borderId="20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 wrapText="1"/>
    </xf>
    <xf numFmtId="3" fontId="47" fillId="3" borderId="20" xfId="0" applyNumberFormat="1" applyFont="1" applyFill="1" applyBorder="1" applyAlignment="1">
      <alignment horizontal="center" vertical="center" wrapText="1"/>
    </xf>
    <xf numFmtId="0" fontId="49" fillId="0" borderId="0" xfId="0" applyFont="1" applyFill="1" applyAlignment="1">
      <alignment horizontal="center" vertical="center"/>
    </xf>
    <xf numFmtId="3" fontId="47" fillId="3" borderId="22" xfId="0" applyNumberFormat="1" applyFont="1" applyFill="1" applyBorder="1" applyAlignment="1">
      <alignment horizontal="center" vertical="center" wrapText="1"/>
    </xf>
    <xf numFmtId="0" fontId="6" fillId="0" borderId="8" xfId="11" applyFont="1" applyFill="1" applyBorder="1" applyAlignment="1">
      <alignment horizontal="center" vertical="center" wrapText="1"/>
    </xf>
    <xf numFmtId="3" fontId="44" fillId="3" borderId="8" xfId="0" applyNumberFormat="1" applyFont="1" applyFill="1" applyBorder="1" applyAlignment="1">
      <alignment horizontal="left" vertical="center" wrapText="1"/>
    </xf>
    <xf numFmtId="4" fontId="46" fillId="3" borderId="22" xfId="0" applyNumberFormat="1" applyFont="1" applyFill="1" applyBorder="1" applyAlignment="1">
      <alignment horizontal="center" vertical="center" wrapText="1"/>
    </xf>
    <xf numFmtId="3" fontId="47" fillId="3" borderId="46" xfId="0" applyNumberFormat="1" applyFont="1" applyFill="1" applyBorder="1" applyAlignment="1">
      <alignment horizontal="center" vertical="center" wrapText="1"/>
    </xf>
    <xf numFmtId="3" fontId="47" fillId="3" borderId="47" xfId="0" applyNumberFormat="1" applyFont="1" applyFill="1" applyBorder="1" applyAlignment="1">
      <alignment horizontal="center" vertical="center" wrapText="1"/>
    </xf>
    <xf numFmtId="0" fontId="6" fillId="0" borderId="47" xfId="10" applyFont="1" applyFill="1" applyBorder="1" applyAlignment="1">
      <alignment horizontal="center" vertical="center"/>
    </xf>
    <xf numFmtId="4" fontId="46" fillId="3" borderId="20" xfId="0" applyNumberFormat="1" applyFont="1" applyFill="1" applyBorder="1" applyAlignment="1">
      <alignment horizontal="center" vertical="center" wrapText="1"/>
    </xf>
    <xf numFmtId="3" fontId="46" fillId="3" borderId="22" xfId="0" applyNumberFormat="1" applyFont="1" applyFill="1" applyBorder="1" applyAlignment="1">
      <alignment horizontal="center" vertical="center" wrapText="1"/>
    </xf>
    <xf numFmtId="3" fontId="42" fillId="3" borderId="40" xfId="0" applyNumberFormat="1" applyFont="1" applyFill="1" applyBorder="1" applyAlignment="1">
      <alignment horizontal="center" vertical="center" wrapText="1"/>
    </xf>
    <xf numFmtId="3" fontId="46" fillId="3" borderId="8" xfId="0" applyNumberFormat="1" applyFont="1" applyFill="1" applyBorder="1" applyAlignment="1">
      <alignment horizontal="center" vertical="center" wrapText="1"/>
    </xf>
    <xf numFmtId="3" fontId="42" fillId="3" borderId="8" xfId="0" applyNumberFormat="1" applyFont="1" applyFill="1" applyBorder="1" applyAlignment="1">
      <alignment horizontal="center" vertical="center" wrapText="1"/>
    </xf>
    <xf numFmtId="3" fontId="45" fillId="3" borderId="8" xfId="0" applyNumberFormat="1" applyFont="1" applyFill="1" applyBorder="1" applyAlignment="1">
      <alignment horizontal="center" vertical="center" wrapText="1"/>
    </xf>
    <xf numFmtId="3" fontId="45" fillId="3" borderId="22" xfId="0" applyNumberFormat="1" applyFont="1" applyFill="1" applyBorder="1" applyAlignment="1">
      <alignment horizontal="center" vertical="center" wrapText="1"/>
    </xf>
    <xf numFmtId="165" fontId="47" fillId="3" borderId="20" xfId="0" applyNumberFormat="1" applyFont="1" applyFill="1" applyBorder="1" applyAlignment="1">
      <alignment horizontal="center" vertical="center" wrapText="1"/>
    </xf>
    <xf numFmtId="165" fontId="47" fillId="3" borderId="22" xfId="0" applyNumberFormat="1" applyFont="1" applyFill="1" applyBorder="1" applyAlignment="1">
      <alignment horizontal="center" vertical="center" wrapText="1"/>
    </xf>
    <xf numFmtId="4" fontId="46" fillId="0" borderId="47" xfId="0" applyNumberFormat="1" applyFont="1" applyFill="1" applyBorder="1" applyAlignment="1">
      <alignment horizontal="center" vertical="center" wrapText="1"/>
    </xf>
    <xf numFmtId="4" fontId="46" fillId="3" borderId="47" xfId="0" applyNumberFormat="1" applyFont="1" applyFill="1" applyBorder="1" applyAlignment="1">
      <alignment horizontal="center" vertical="center" wrapText="1"/>
    </xf>
    <xf numFmtId="4" fontId="47" fillId="3" borderId="47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3" fontId="44" fillId="3" borderId="8" xfId="0" applyNumberFormat="1" applyFont="1" applyFill="1" applyBorder="1" applyAlignment="1">
      <alignment horizontal="center" vertical="center" wrapText="1"/>
    </xf>
    <xf numFmtId="4" fontId="6" fillId="3" borderId="20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49" fontId="47" fillId="3" borderId="46" xfId="0" applyNumberFormat="1" applyFont="1" applyFill="1" applyBorder="1" applyAlignment="1">
      <alignment horizontal="center" vertical="center" wrapText="1"/>
    </xf>
    <xf numFmtId="49" fontId="47" fillId="3" borderId="22" xfId="0" applyNumberFormat="1" applyFont="1" applyFill="1" applyBorder="1" applyAlignment="1">
      <alignment horizontal="center" vertical="center" wrapText="1"/>
    </xf>
    <xf numFmtId="0" fontId="47" fillId="3" borderId="20" xfId="0" applyNumberFormat="1" applyFont="1" applyFill="1" applyBorder="1" applyAlignment="1">
      <alignment horizontal="center" vertical="center" wrapText="1"/>
    </xf>
    <xf numFmtId="4" fontId="47" fillId="3" borderId="48" xfId="0" applyNumberFormat="1" applyFont="1" applyFill="1" applyBorder="1" applyAlignment="1">
      <alignment horizontal="center" vertical="center" wrapText="1"/>
    </xf>
    <xf numFmtId="3" fontId="47" fillId="3" borderId="48" xfId="0" applyNumberFormat="1" applyFont="1" applyFill="1" applyBorder="1" applyAlignment="1">
      <alignment horizontal="center" vertical="center" wrapText="1"/>
    </xf>
    <xf numFmtId="3" fontId="46" fillId="3" borderId="46" xfId="0" applyNumberFormat="1" applyFont="1" applyFill="1" applyBorder="1" applyAlignment="1">
      <alignment horizontal="center" vertical="center" wrapText="1"/>
    </xf>
    <xf numFmtId="165" fontId="42" fillId="3" borderId="8" xfId="0" applyNumberFormat="1" applyFont="1" applyFill="1" applyBorder="1" applyAlignment="1">
      <alignment horizontal="left" vertical="center" wrapText="1"/>
    </xf>
    <xf numFmtId="165" fontId="50" fillId="3" borderId="8" xfId="0" applyNumberFormat="1" applyFont="1" applyFill="1" applyBorder="1" applyAlignment="1">
      <alignment horizontal="left" vertical="center" wrapText="1"/>
    </xf>
    <xf numFmtId="4" fontId="51" fillId="3" borderId="47" xfId="0" applyNumberFormat="1" applyFont="1" applyFill="1" applyBorder="1" applyAlignment="1">
      <alignment horizontal="center" vertical="center" wrapText="1"/>
    </xf>
    <xf numFmtId="3" fontId="52" fillId="3" borderId="8" xfId="0" applyNumberFormat="1" applyFont="1" applyFill="1" applyBorder="1" applyAlignment="1">
      <alignment horizontal="left" vertical="center" wrapText="1"/>
    </xf>
    <xf numFmtId="4" fontId="47" fillId="3" borderId="46" xfId="0" applyNumberFormat="1" applyFont="1" applyFill="1" applyBorder="1" applyAlignment="1">
      <alignment horizontal="center" vertical="center" wrapText="1"/>
    </xf>
    <xf numFmtId="3" fontId="50" fillId="3" borderId="8" xfId="0" applyNumberFormat="1" applyFont="1" applyFill="1" applyBorder="1" applyAlignment="1">
      <alignment horizontal="left" vertical="center" wrapText="1"/>
    </xf>
    <xf numFmtId="4" fontId="46" fillId="0" borderId="8" xfId="0" applyNumberFormat="1" applyFont="1" applyFill="1" applyBorder="1" applyAlignment="1">
      <alignment horizontal="center" vertical="center" wrapText="1"/>
    </xf>
    <xf numFmtId="0" fontId="42" fillId="3" borderId="8" xfId="0" applyFont="1" applyFill="1" applyBorder="1" applyAlignment="1">
      <alignment vertical="center" wrapText="1"/>
    </xf>
    <xf numFmtId="0" fontId="42" fillId="3" borderId="8" xfId="0" applyFont="1" applyFill="1" applyBorder="1" applyAlignment="1">
      <alignment horizontal="center" vertical="center" wrapText="1"/>
    </xf>
    <xf numFmtId="49" fontId="45" fillId="3" borderId="49" xfId="0" applyNumberFormat="1" applyFont="1" applyFill="1" applyBorder="1" applyAlignment="1">
      <alignment horizontal="center" vertical="center" wrapText="1"/>
    </xf>
    <xf numFmtId="49" fontId="53" fillId="3" borderId="49" xfId="0" applyNumberFormat="1" applyFont="1" applyFill="1" applyBorder="1" applyAlignment="1">
      <alignment horizontal="left" vertical="center" wrapText="1"/>
    </xf>
    <xf numFmtId="4" fontId="47" fillId="3" borderId="8" xfId="0" applyNumberFormat="1" applyFont="1" applyFill="1" applyBorder="1" applyAlignment="1">
      <alignment horizontal="left" vertical="center" wrapText="1"/>
    </xf>
    <xf numFmtId="49" fontId="45" fillId="3" borderId="8" xfId="0" applyNumberFormat="1" applyFont="1" applyFill="1" applyBorder="1" applyAlignment="1">
      <alignment horizontal="center" vertical="center" wrapText="1"/>
    </xf>
    <xf numFmtId="49" fontId="53" fillId="3" borderId="8" xfId="0" applyNumberFormat="1" applyFont="1" applyFill="1" applyBorder="1" applyAlignment="1">
      <alignment horizontal="left" vertical="center" wrapText="1"/>
    </xf>
    <xf numFmtId="0" fontId="42" fillId="3" borderId="0" xfId="0" applyFont="1" applyFill="1" applyAlignment="1">
      <alignment vertical="center" wrapText="1"/>
    </xf>
    <xf numFmtId="0" fontId="42" fillId="8" borderId="10" xfId="0" applyFont="1" applyFill="1" applyBorder="1" applyAlignment="1">
      <alignment vertical="center" wrapText="1"/>
    </xf>
    <xf numFmtId="0" fontId="43" fillId="13" borderId="34" xfId="0" applyFont="1" applyFill="1" applyBorder="1" applyAlignment="1">
      <alignment horizontal="center" vertical="center" wrapText="1"/>
    </xf>
    <xf numFmtId="4" fontId="43" fillId="13" borderId="37" xfId="0" applyNumberFormat="1" applyFont="1" applyFill="1" applyBorder="1" applyAlignment="1">
      <alignment horizontal="center" vertical="center" wrapText="1"/>
    </xf>
    <xf numFmtId="4" fontId="46" fillId="8" borderId="43" xfId="0" applyNumberFormat="1" applyFont="1" applyFill="1" applyBorder="1" applyAlignment="1">
      <alignment horizontal="center" vertical="center" wrapText="1"/>
    </xf>
    <xf numFmtId="4" fontId="47" fillId="8" borderId="43" xfId="0" applyNumberFormat="1" applyFont="1" applyFill="1" applyBorder="1" applyAlignment="1">
      <alignment horizontal="center" vertical="center" wrapText="1"/>
    </xf>
    <xf numFmtId="4" fontId="47" fillId="8" borderId="8" xfId="0" applyNumberFormat="1" applyFont="1" applyFill="1" applyBorder="1" applyAlignment="1">
      <alignment horizontal="center" vertical="center" wrapText="1"/>
    </xf>
    <xf numFmtId="0" fontId="42" fillId="8" borderId="0" xfId="0" applyFont="1" applyFill="1" applyAlignment="1">
      <alignment vertical="center" wrapText="1"/>
    </xf>
    <xf numFmtId="164" fontId="22" fillId="8" borderId="8" xfId="2" applyFont="1" applyFill="1" applyBorder="1" applyAlignment="1">
      <alignment horizontal="center" vertical="center" wrapText="1"/>
    </xf>
    <xf numFmtId="164" fontId="23" fillId="8" borderId="8" xfId="2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54" fillId="0" borderId="0" xfId="12"/>
    <xf numFmtId="4" fontId="77" fillId="3" borderId="8" xfId="14" applyNumberFormat="1" applyFont="1" applyFill="1" applyBorder="1" applyAlignment="1" applyProtection="1">
      <alignment horizontal="center" vertical="center" wrapText="1"/>
    </xf>
    <xf numFmtId="4" fontId="78" fillId="3" borderId="8" xfId="14" applyNumberFormat="1" applyFont="1" applyFill="1" applyBorder="1" applyAlignment="1" applyProtection="1">
      <alignment horizontal="center" vertical="center" wrapText="1"/>
    </xf>
    <xf numFmtId="0" fontId="70" fillId="3" borderId="8" xfId="12" applyFont="1" applyFill="1" applyBorder="1" applyAlignment="1">
      <alignment horizontal="center" vertical="center" wrapText="1"/>
    </xf>
    <xf numFmtId="0" fontId="56" fillId="3" borderId="8" xfId="12" applyFont="1" applyFill="1" applyBorder="1"/>
    <xf numFmtId="0" fontId="79" fillId="3" borderId="8" xfId="12" applyFont="1" applyFill="1" applyBorder="1" applyAlignment="1">
      <alignment horizontal="center" vertical="center" wrapText="1"/>
    </xf>
    <xf numFmtId="0" fontId="80" fillId="3" borderId="8" xfId="12" applyFont="1" applyFill="1" applyBorder="1" applyAlignment="1">
      <alignment horizontal="left" vertical="center" wrapText="1"/>
    </xf>
    <xf numFmtId="4" fontId="58" fillId="3" borderId="8" xfId="12" applyNumberFormat="1" applyFont="1" applyFill="1" applyBorder="1" applyAlignment="1">
      <alignment horizontal="center" vertical="center"/>
    </xf>
    <xf numFmtId="4" fontId="58" fillId="3" borderId="41" xfId="12" applyNumberFormat="1" applyFont="1" applyFill="1" applyBorder="1" applyAlignment="1">
      <alignment horizontal="center" vertical="center"/>
    </xf>
    <xf numFmtId="3" fontId="59" fillId="3" borderId="41" xfId="12" applyNumberFormat="1" applyFont="1" applyFill="1" applyBorder="1" applyAlignment="1">
      <alignment horizontal="center" vertical="center"/>
    </xf>
    <xf numFmtId="0" fontId="58" fillId="3" borderId="0" xfId="12" applyFont="1" applyFill="1"/>
    <xf numFmtId="0" fontId="58" fillId="3" borderId="8" xfId="12" applyFont="1" applyFill="1" applyBorder="1" applyAlignment="1">
      <alignment horizontal="center" vertical="center" wrapText="1"/>
    </xf>
    <xf numFmtId="0" fontId="61" fillId="3" borderId="8" xfId="14" applyFont="1" applyFill="1" applyBorder="1" applyAlignment="1">
      <alignment horizontal="left" vertical="center" wrapText="1"/>
    </xf>
    <xf numFmtId="3" fontId="67" fillId="3" borderId="41" xfId="12" applyNumberFormat="1" applyFont="1" applyFill="1" applyBorder="1" applyAlignment="1">
      <alignment horizontal="center" vertical="center"/>
    </xf>
    <xf numFmtId="4" fontId="59" fillId="3" borderId="8" xfId="12" applyNumberFormat="1" applyFont="1" applyFill="1" applyBorder="1" applyAlignment="1">
      <alignment horizontal="center" vertical="center"/>
    </xf>
    <xf numFmtId="3" fontId="59" fillId="3" borderId="8" xfId="12" applyNumberFormat="1" applyFont="1" applyFill="1" applyBorder="1" applyAlignment="1">
      <alignment horizontal="center" vertical="center"/>
    </xf>
    <xf numFmtId="0" fontId="60" fillId="3" borderId="8" xfId="12" applyFont="1" applyFill="1" applyBorder="1" applyAlignment="1">
      <alignment horizontal="center" vertical="center" wrapText="1"/>
    </xf>
    <xf numFmtId="0" fontId="62" fillId="3" borderId="8" xfId="12" applyFont="1" applyFill="1" applyBorder="1" applyAlignment="1">
      <alignment horizontal="left" vertical="center" wrapText="1"/>
    </xf>
    <xf numFmtId="0" fontId="60" fillId="3" borderId="0" xfId="12" applyFont="1" applyFill="1"/>
    <xf numFmtId="0" fontId="63" fillId="3" borderId="8" xfId="12" applyFont="1" applyFill="1" applyBorder="1" applyAlignment="1">
      <alignment horizontal="left" vertical="center" wrapText="1"/>
    </xf>
    <xf numFmtId="4" fontId="67" fillId="3" borderId="8" xfId="12" applyNumberFormat="1" applyFont="1" applyFill="1" applyBorder="1" applyAlignment="1">
      <alignment horizontal="center" vertical="center"/>
    </xf>
    <xf numFmtId="0" fontId="56" fillId="3" borderId="8" xfId="12" applyFont="1" applyFill="1" applyBorder="1" applyAlignment="1">
      <alignment horizontal="center" vertical="center" wrapText="1"/>
    </xf>
    <xf numFmtId="4" fontId="77" fillId="3" borderId="41" xfId="14" applyNumberFormat="1" applyFont="1" applyFill="1" applyBorder="1" applyAlignment="1" applyProtection="1">
      <alignment horizontal="center" vertical="center" wrapText="1"/>
    </xf>
    <xf numFmtId="0" fontId="71" fillId="3" borderId="8" xfId="14" applyFont="1" applyFill="1" applyBorder="1" applyAlignment="1">
      <alignment horizontal="left" vertical="center" wrapText="1"/>
    </xf>
    <xf numFmtId="4" fontId="60" fillId="3" borderId="8" xfId="12" applyNumberFormat="1" applyFont="1" applyFill="1" applyBorder="1" applyAlignment="1">
      <alignment horizontal="center" vertical="center" wrapText="1"/>
    </xf>
    <xf numFmtId="4" fontId="56" fillId="3" borderId="8" xfId="12" applyNumberFormat="1" applyFont="1" applyFill="1" applyBorder="1" applyAlignment="1">
      <alignment horizontal="center" vertical="center" wrapText="1"/>
    </xf>
    <xf numFmtId="4" fontId="57" fillId="3" borderId="8" xfId="12" applyNumberFormat="1" applyFont="1" applyFill="1" applyBorder="1" applyAlignment="1">
      <alignment horizontal="center" vertical="center"/>
    </xf>
    <xf numFmtId="0" fontId="62" fillId="3" borderId="8" xfId="12" applyFont="1" applyFill="1" applyBorder="1" applyAlignment="1">
      <alignment horizontal="left" vertical="top" wrapText="1"/>
    </xf>
    <xf numFmtId="0" fontId="69" fillId="3" borderId="8" xfId="12" applyFont="1" applyFill="1" applyBorder="1" applyAlignment="1">
      <alignment horizontal="center" vertical="center" wrapText="1"/>
    </xf>
    <xf numFmtId="0" fontId="74" fillId="3" borderId="8" xfId="12" applyFont="1" applyFill="1" applyBorder="1" applyAlignment="1">
      <alignment horizontal="left" vertical="top" wrapText="1"/>
    </xf>
    <xf numFmtId="3" fontId="72" fillId="3" borderId="41" xfId="12" applyNumberFormat="1" applyFont="1" applyFill="1" applyBorder="1" applyAlignment="1">
      <alignment horizontal="center" vertical="center"/>
    </xf>
    <xf numFmtId="3" fontId="58" fillId="3" borderId="8" xfId="12" applyNumberFormat="1" applyFont="1" applyFill="1" applyBorder="1" applyAlignment="1">
      <alignment horizontal="center" vertical="center"/>
    </xf>
    <xf numFmtId="4" fontId="57" fillId="3" borderId="8" xfId="12" applyNumberFormat="1" applyFont="1" applyFill="1" applyBorder="1" applyAlignment="1">
      <alignment horizontal="center" vertical="center" wrapText="1"/>
    </xf>
    <xf numFmtId="49" fontId="57" fillId="3" borderId="8" xfId="12" applyNumberFormat="1" applyFont="1" applyFill="1" applyBorder="1" applyAlignment="1">
      <alignment horizontal="center" vertical="center"/>
    </xf>
    <xf numFmtId="0" fontId="55" fillId="3" borderId="8" xfId="12" applyFont="1" applyFill="1" applyBorder="1" applyAlignment="1">
      <alignment horizontal="center" vertical="center"/>
    </xf>
    <xf numFmtId="4" fontId="56" fillId="3" borderId="0" xfId="12" applyNumberFormat="1" applyFont="1" applyFill="1"/>
    <xf numFmtId="0" fontId="57" fillId="3" borderId="8" xfId="12" applyFont="1" applyFill="1" applyBorder="1" applyAlignment="1">
      <alignment horizontal="center" vertical="center" wrapText="1"/>
    </xf>
    <xf numFmtId="0" fontId="68" fillId="3" borderId="8" xfId="12" applyFont="1" applyFill="1" applyBorder="1" applyAlignment="1">
      <alignment horizontal="center" vertical="center" wrapText="1"/>
    </xf>
    <xf numFmtId="4" fontId="58" fillId="3" borderId="8" xfId="12" applyNumberFormat="1" applyFont="1" applyFill="1" applyBorder="1"/>
    <xf numFmtId="0" fontId="7" fillId="3" borderId="8" xfId="12" applyFont="1" applyFill="1" applyBorder="1"/>
    <xf numFmtId="0" fontId="61" fillId="3" borderId="8" xfId="14" applyFont="1" applyFill="1" applyBorder="1" applyAlignment="1">
      <alignment horizontal="left" vertical="top" wrapText="1"/>
    </xf>
    <xf numFmtId="0" fontId="61" fillId="3" borderId="8" xfId="14" applyFont="1" applyFill="1" applyBorder="1" applyAlignment="1">
      <alignment vertical="top" wrapText="1"/>
    </xf>
    <xf numFmtId="0" fontId="80" fillId="3" borderId="8" xfId="12" applyFont="1" applyFill="1" applyBorder="1" applyAlignment="1">
      <alignment horizontal="left" vertical="top" wrapText="1"/>
    </xf>
    <xf numFmtId="0" fontId="73" fillId="3" borderId="8" xfId="14" applyFont="1" applyFill="1" applyBorder="1" applyAlignment="1">
      <alignment horizontal="left" vertical="top" wrapText="1"/>
    </xf>
    <xf numFmtId="0" fontId="71" fillId="3" borderId="8" xfId="14" applyFont="1" applyFill="1" applyBorder="1" applyAlignment="1">
      <alignment horizontal="left" vertical="top" wrapText="1"/>
    </xf>
    <xf numFmtId="4" fontId="76" fillId="3" borderId="41" xfId="12" applyNumberFormat="1" applyFont="1" applyFill="1" applyBorder="1" applyAlignment="1">
      <alignment horizontal="center" vertical="center"/>
    </xf>
    <xf numFmtId="4" fontId="81" fillId="3" borderId="8" xfId="14" applyNumberFormat="1" applyFont="1" applyFill="1" applyBorder="1" applyAlignment="1" applyProtection="1">
      <alignment horizontal="center" vertical="center" wrapText="1"/>
    </xf>
    <xf numFmtId="4" fontId="76" fillId="3" borderId="8" xfId="12" applyNumberFormat="1" applyFont="1" applyFill="1" applyBorder="1" applyAlignment="1">
      <alignment horizontal="center" vertical="center"/>
    </xf>
    <xf numFmtId="4" fontId="68" fillId="3" borderId="8" xfId="12" applyNumberFormat="1" applyFont="1" applyFill="1" applyBorder="1" applyAlignment="1">
      <alignment horizontal="center" vertical="center"/>
    </xf>
    <xf numFmtId="0" fontId="80" fillId="0" borderId="8" xfId="12" applyFont="1" applyFill="1" applyBorder="1" applyAlignment="1">
      <alignment horizontal="left" vertical="center" wrapText="1"/>
    </xf>
    <xf numFmtId="4" fontId="58" fillId="0" borderId="41" xfId="12" applyNumberFormat="1" applyFont="1" applyFill="1" applyBorder="1" applyAlignment="1">
      <alignment horizontal="center" vertical="center"/>
    </xf>
    <xf numFmtId="4" fontId="58" fillId="0" borderId="8" xfId="12" applyNumberFormat="1" applyFont="1" applyFill="1" applyBorder="1" applyAlignment="1">
      <alignment horizontal="center" vertical="center"/>
    </xf>
    <xf numFmtId="4" fontId="77" fillId="0" borderId="8" xfId="14" applyNumberFormat="1" applyFont="1" applyFill="1" applyBorder="1" applyAlignment="1" applyProtection="1">
      <alignment horizontal="center" vertical="center" wrapText="1"/>
    </xf>
    <xf numFmtId="4" fontId="59" fillId="0" borderId="8" xfId="12" applyNumberFormat="1" applyFont="1" applyFill="1" applyBorder="1" applyAlignment="1">
      <alignment horizontal="center" vertical="center"/>
    </xf>
    <xf numFmtId="4" fontId="67" fillId="0" borderId="8" xfId="12" applyNumberFormat="1" applyFont="1" applyFill="1" applyBorder="1" applyAlignment="1">
      <alignment horizontal="center" vertical="center"/>
    </xf>
    <xf numFmtId="4" fontId="77" fillId="0" borderId="41" xfId="14" applyNumberFormat="1" applyFont="1" applyFill="1" applyBorder="1" applyAlignment="1" applyProtection="1">
      <alignment horizontal="center" vertical="center" wrapText="1"/>
    </xf>
    <xf numFmtId="4" fontId="57" fillId="0" borderId="8" xfId="12" applyNumberFormat="1" applyFont="1" applyFill="1" applyBorder="1" applyAlignment="1">
      <alignment horizontal="center" vertical="center"/>
    </xf>
    <xf numFmtId="0" fontId="61" fillId="0" borderId="8" xfId="14" applyFont="1" applyFill="1" applyBorder="1" applyAlignment="1">
      <alignment horizontal="left" vertical="center" wrapText="1"/>
    </xf>
    <xf numFmtId="0" fontId="61" fillId="0" borderId="8" xfId="14" applyFont="1" applyFill="1" applyBorder="1" applyAlignment="1">
      <alignment horizontal="left" vertical="top" wrapText="1"/>
    </xf>
    <xf numFmtId="3" fontId="56" fillId="3" borderId="0" xfId="12" applyNumberFormat="1" applyFont="1" applyFill="1"/>
    <xf numFmtId="166" fontId="60" fillId="3" borderId="0" xfId="12" applyNumberFormat="1" applyFont="1" applyFill="1"/>
    <xf numFmtId="0" fontId="68" fillId="0" borderId="8" xfId="12" applyFont="1" applyFill="1" applyBorder="1" applyAlignment="1">
      <alignment horizontal="center" vertical="center" wrapText="1"/>
    </xf>
    <xf numFmtId="0" fontId="70" fillId="0" borderId="8" xfId="12" applyFont="1" applyFill="1" applyBorder="1" applyAlignment="1">
      <alignment horizontal="center" vertical="center" wrapText="1"/>
    </xf>
    <xf numFmtId="3" fontId="67" fillId="0" borderId="41" xfId="12" applyNumberFormat="1" applyFont="1" applyFill="1" applyBorder="1" applyAlignment="1">
      <alignment horizontal="center" vertical="center"/>
    </xf>
    <xf numFmtId="0" fontId="60" fillId="3" borderId="8" xfId="12" applyFont="1" applyFill="1" applyBorder="1"/>
    <xf numFmtId="3" fontId="67" fillId="3" borderId="8" xfId="12" applyNumberFormat="1" applyFont="1" applyFill="1" applyBorder="1" applyAlignment="1">
      <alignment horizontal="center" vertical="center"/>
    </xf>
    <xf numFmtId="4" fontId="58" fillId="3" borderId="0" xfId="12" applyNumberFormat="1" applyFont="1" applyFill="1"/>
    <xf numFmtId="0" fontId="70" fillId="8" borderId="8" xfId="12" applyFont="1" applyFill="1" applyBorder="1" applyAlignment="1">
      <alignment horizontal="center" vertical="center" wrapText="1"/>
    </xf>
    <xf numFmtId="4" fontId="58" fillId="8" borderId="41" xfId="12" applyNumberFormat="1" applyFont="1" applyFill="1" applyBorder="1" applyAlignment="1">
      <alignment horizontal="center" vertical="center"/>
    </xf>
    <xf numFmtId="4" fontId="77" fillId="8" borderId="8" xfId="14" applyNumberFormat="1" applyFont="1" applyFill="1" applyBorder="1" applyAlignment="1" applyProtection="1">
      <alignment horizontal="center" vertical="center" wrapText="1"/>
    </xf>
    <xf numFmtId="4" fontId="59" fillId="8" borderId="8" xfId="12" applyNumberFormat="1" applyFont="1" applyFill="1" applyBorder="1" applyAlignment="1">
      <alignment horizontal="center" vertical="center"/>
    </xf>
    <xf numFmtId="4" fontId="58" fillId="8" borderId="8" xfId="12" applyNumberFormat="1" applyFont="1" applyFill="1" applyBorder="1" applyAlignment="1">
      <alignment horizontal="center" vertical="center"/>
    </xf>
    <xf numFmtId="4" fontId="57" fillId="8" borderId="8" xfId="12" applyNumberFormat="1" applyFont="1" applyFill="1" applyBorder="1" applyAlignment="1">
      <alignment horizontal="center" vertical="center"/>
    </xf>
    <xf numFmtId="4" fontId="56" fillId="8" borderId="0" xfId="12" applyNumberFormat="1" applyFont="1" applyFill="1"/>
    <xf numFmtId="0" fontId="54" fillId="8" borderId="0" xfId="12" applyFill="1"/>
    <xf numFmtId="0" fontId="0" fillId="8" borderId="0" xfId="0" applyFill="1"/>
    <xf numFmtId="164" fontId="23" fillId="3" borderId="47" xfId="2" applyFont="1" applyFill="1" applyBorder="1" applyAlignment="1">
      <alignment horizontal="center" vertical="center" wrapText="1"/>
    </xf>
    <xf numFmtId="164" fontId="23" fillId="11" borderId="47" xfId="2" applyFont="1" applyFill="1" applyBorder="1" applyAlignment="1">
      <alignment horizontal="center" vertical="center"/>
    </xf>
    <xf numFmtId="164" fontId="25" fillId="0" borderId="47" xfId="2" applyFont="1" applyFill="1" applyBorder="1" applyAlignment="1">
      <alignment horizontal="center" vertical="center"/>
    </xf>
    <xf numFmtId="164" fontId="25" fillId="0" borderId="47" xfId="2" applyFont="1" applyBorder="1" applyAlignment="1">
      <alignment horizontal="center" vertical="center"/>
    </xf>
    <xf numFmtId="164" fontId="25" fillId="3" borderId="47" xfId="2" applyFont="1" applyFill="1" applyBorder="1" applyAlignment="1">
      <alignment horizontal="center" vertical="center" wrapText="1"/>
    </xf>
    <xf numFmtId="164" fontId="25" fillId="0" borderId="47" xfId="2" applyFont="1" applyFill="1" applyBorder="1" applyAlignment="1">
      <alignment horizontal="center" vertical="center" wrapText="1"/>
    </xf>
    <xf numFmtId="164" fontId="27" fillId="0" borderId="47" xfId="2" applyFont="1" applyFill="1" applyBorder="1" applyAlignment="1" applyProtection="1">
      <alignment horizontal="center" vertical="center" wrapText="1"/>
    </xf>
    <xf numFmtId="164" fontId="27" fillId="0" borderId="47" xfId="2" applyFont="1" applyFill="1" applyBorder="1" applyAlignment="1">
      <alignment horizontal="center" vertical="center" wrapText="1"/>
    </xf>
    <xf numFmtId="164" fontId="23" fillId="11" borderId="47" xfId="2" applyFont="1" applyFill="1" applyBorder="1" applyAlignment="1">
      <alignment horizontal="center" vertical="center" wrapText="1"/>
    </xf>
    <xf numFmtId="164" fontId="32" fillId="3" borderId="47" xfId="2" applyFont="1" applyFill="1" applyBorder="1" applyAlignment="1" applyProtection="1">
      <alignment horizontal="center" vertical="center" wrapText="1"/>
    </xf>
    <xf numFmtId="164" fontId="23" fillId="0" borderId="47" xfId="2" applyFont="1" applyFill="1" applyBorder="1" applyAlignment="1">
      <alignment horizontal="center" vertical="center" wrapText="1"/>
    </xf>
    <xf numFmtId="164" fontId="32" fillId="0" borderId="47" xfId="2" applyFont="1" applyFill="1" applyBorder="1" applyAlignment="1">
      <alignment horizontal="center" vertical="center" wrapText="1"/>
    </xf>
    <xf numFmtId="164" fontId="32" fillId="0" borderId="47" xfId="2" applyFont="1" applyFill="1" applyBorder="1" applyAlignment="1">
      <alignment horizontal="center" vertical="center"/>
    </xf>
    <xf numFmtId="49" fontId="22" fillId="14" borderId="8" xfId="0" applyNumberFormat="1" applyFont="1" applyFill="1" applyBorder="1" applyAlignment="1">
      <alignment horizontal="center" vertical="center" wrapText="1"/>
    </xf>
    <xf numFmtId="43" fontId="23" fillId="14" borderId="8" xfId="0" applyNumberFormat="1" applyFont="1" applyFill="1" applyBorder="1" applyAlignment="1">
      <alignment horizontal="center" vertical="center" wrapText="1"/>
    </xf>
    <xf numFmtId="0" fontId="25" fillId="14" borderId="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6" borderId="0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43" fillId="12" borderId="27" xfId="0" applyFont="1" applyFill="1" applyBorder="1" applyAlignment="1">
      <alignment horizontal="center" vertical="center" wrapText="1"/>
    </xf>
    <xf numFmtId="0" fontId="43" fillId="12" borderId="26" xfId="0" applyFont="1" applyFill="1" applyBorder="1" applyAlignment="1">
      <alignment horizontal="center" vertical="center" wrapText="1"/>
    </xf>
    <xf numFmtId="0" fontId="43" fillId="12" borderId="28" xfId="0" applyFont="1" applyFill="1" applyBorder="1" applyAlignment="1">
      <alignment horizontal="center" vertical="center" wrapText="1"/>
    </xf>
    <xf numFmtId="0" fontId="43" fillId="12" borderId="17" xfId="0" applyFont="1" applyFill="1" applyBorder="1" applyAlignment="1">
      <alignment horizontal="center" vertical="center" wrapText="1"/>
    </xf>
    <xf numFmtId="0" fontId="43" fillId="12" borderId="18" xfId="0" applyFont="1" applyFill="1" applyBorder="1" applyAlignment="1">
      <alignment horizontal="center" vertical="center" wrapText="1"/>
    </xf>
    <xf numFmtId="0" fontId="43" fillId="12" borderId="15" xfId="0" applyFont="1" applyFill="1" applyBorder="1" applyAlignment="1">
      <alignment horizontal="center" vertical="center" wrapText="1"/>
    </xf>
    <xf numFmtId="0" fontId="43" fillId="12" borderId="16" xfId="0" applyFont="1" applyFill="1" applyBorder="1" applyAlignment="1">
      <alignment horizontal="center" vertical="center" wrapText="1"/>
    </xf>
    <xf numFmtId="0" fontId="43" fillId="12" borderId="23" xfId="0" applyFont="1" applyFill="1" applyBorder="1" applyAlignment="1">
      <alignment horizontal="center" vertical="center" wrapText="1"/>
    </xf>
    <xf numFmtId="0" fontId="43" fillId="12" borderId="24" xfId="0" applyFont="1" applyFill="1" applyBorder="1" applyAlignment="1">
      <alignment horizontal="center" vertical="center" wrapText="1"/>
    </xf>
    <xf numFmtId="0" fontId="38" fillId="0" borderId="0" xfId="9" applyFont="1" applyFill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43" fillId="12" borderId="11" xfId="0" applyFont="1" applyFill="1" applyBorder="1" applyAlignment="1">
      <alignment horizontal="center" vertical="center" wrapText="1"/>
    </xf>
    <xf numFmtId="0" fontId="43" fillId="12" borderId="20" xfId="0" applyFont="1" applyFill="1" applyBorder="1" applyAlignment="1">
      <alignment horizontal="center" vertical="center" wrapText="1"/>
    </xf>
    <xf numFmtId="0" fontId="43" fillId="12" borderId="30" xfId="0" applyFont="1" applyFill="1" applyBorder="1" applyAlignment="1">
      <alignment horizontal="center" vertical="center" wrapText="1"/>
    </xf>
    <xf numFmtId="0" fontId="43" fillId="12" borderId="12" xfId="0" applyFont="1" applyFill="1" applyBorder="1" applyAlignment="1">
      <alignment horizontal="center" vertical="center" wrapText="1"/>
    </xf>
    <xf numFmtId="0" fontId="43" fillId="12" borderId="8" xfId="0" applyFont="1" applyFill="1" applyBorder="1" applyAlignment="1">
      <alignment horizontal="center" vertical="center" wrapText="1"/>
    </xf>
    <xf numFmtId="0" fontId="43" fillId="12" borderId="31" xfId="0" applyFont="1" applyFill="1" applyBorder="1" applyAlignment="1">
      <alignment horizontal="center" vertical="center" wrapText="1"/>
    </xf>
    <xf numFmtId="0" fontId="43" fillId="12" borderId="13" xfId="0" applyFont="1" applyFill="1" applyBorder="1" applyAlignment="1">
      <alignment horizontal="center" vertical="center" wrapText="1"/>
    </xf>
    <xf numFmtId="0" fontId="43" fillId="12" borderId="21" xfId="0" applyFont="1" applyFill="1" applyBorder="1" applyAlignment="1">
      <alignment horizontal="center" vertical="center" wrapText="1"/>
    </xf>
    <xf numFmtId="0" fontId="43" fillId="12" borderId="32" xfId="0" applyFont="1" applyFill="1" applyBorder="1" applyAlignment="1">
      <alignment horizontal="center" vertical="center" wrapText="1"/>
    </xf>
    <xf numFmtId="0" fontId="43" fillId="12" borderId="14" xfId="0" applyFont="1" applyFill="1" applyBorder="1" applyAlignment="1">
      <alignment horizontal="center" vertical="center" wrapText="1"/>
    </xf>
    <xf numFmtId="0" fontId="43" fillId="12" borderId="22" xfId="0" applyFont="1" applyFill="1" applyBorder="1" applyAlignment="1">
      <alignment horizontal="center" vertical="center" wrapText="1"/>
    </xf>
    <xf numFmtId="0" fontId="43" fillId="12" borderId="33" xfId="0" applyFont="1" applyFill="1" applyBorder="1" applyAlignment="1">
      <alignment horizontal="center" vertical="center" wrapText="1"/>
    </xf>
    <xf numFmtId="0" fontId="44" fillId="12" borderId="19" xfId="0" applyFont="1" applyFill="1" applyBorder="1" applyAlignment="1">
      <alignment horizontal="center" vertical="center" wrapText="1"/>
    </xf>
    <xf numFmtId="0" fontId="44" fillId="12" borderId="29" xfId="0" applyFont="1" applyFill="1" applyBorder="1" applyAlignment="1">
      <alignment horizontal="center" vertical="center" wrapText="1"/>
    </xf>
    <xf numFmtId="0" fontId="43" fillId="12" borderId="25" xfId="0" applyFont="1" applyFill="1" applyBorder="1" applyAlignment="1">
      <alignment horizontal="center" vertical="center" wrapText="1"/>
    </xf>
    <xf numFmtId="0" fontId="66" fillId="3" borderId="47" xfId="12" applyFont="1" applyFill="1" applyBorder="1" applyAlignment="1">
      <alignment horizontal="center" vertical="center" wrapText="1"/>
    </xf>
    <xf numFmtId="0" fontId="66" fillId="3" borderId="48" xfId="12" applyFont="1" applyFill="1" applyBorder="1" applyAlignment="1">
      <alignment horizontal="center" vertical="center" wrapText="1"/>
    </xf>
    <xf numFmtId="0" fontId="66" fillId="3" borderId="45" xfId="12" applyFont="1" applyFill="1" applyBorder="1" applyAlignment="1">
      <alignment horizontal="center" vertical="center" wrapText="1"/>
    </xf>
    <xf numFmtId="0" fontId="66" fillId="3" borderId="31" xfId="12" applyFont="1" applyFill="1" applyBorder="1" applyAlignment="1">
      <alignment horizontal="center" vertical="center" wrapText="1"/>
    </xf>
    <xf numFmtId="0" fontId="66" fillId="3" borderId="41" xfId="12" applyFont="1" applyFill="1" applyBorder="1" applyAlignment="1">
      <alignment horizontal="center" vertical="center" wrapText="1"/>
    </xf>
    <xf numFmtId="0" fontId="66" fillId="3" borderId="8" xfId="12" applyFont="1" applyFill="1" applyBorder="1" applyAlignment="1">
      <alignment horizontal="center" vertical="center" textRotation="90" wrapText="1"/>
    </xf>
    <xf numFmtId="0" fontId="66" fillId="3" borderId="8" xfId="12" applyFont="1" applyFill="1" applyBorder="1" applyAlignment="1">
      <alignment horizontal="center" vertical="center" wrapText="1"/>
    </xf>
    <xf numFmtId="0" fontId="57" fillId="3" borderId="50" xfId="12" applyFont="1" applyFill="1" applyBorder="1" applyAlignment="1">
      <alignment horizontal="center" vertical="center" wrapText="1"/>
    </xf>
    <xf numFmtId="0" fontId="57" fillId="3" borderId="51" xfId="12" applyFont="1" applyFill="1" applyBorder="1" applyAlignment="1">
      <alignment horizontal="center" vertical="center" wrapText="1"/>
    </xf>
    <xf numFmtId="0" fontId="57" fillId="3" borderId="35" xfId="12" applyFont="1" applyFill="1" applyBorder="1" applyAlignment="1">
      <alignment horizontal="center" vertical="center" wrapText="1"/>
    </xf>
    <xf numFmtId="0" fontId="57" fillId="3" borderId="52" xfId="12" applyFont="1" applyFill="1" applyBorder="1" applyAlignment="1">
      <alignment horizontal="center" vertical="center" wrapText="1"/>
    </xf>
    <xf numFmtId="0" fontId="57" fillId="3" borderId="0" xfId="12" applyFont="1" applyFill="1" applyBorder="1" applyAlignment="1">
      <alignment horizontal="center" vertical="center" wrapText="1"/>
    </xf>
    <xf numFmtId="0" fontId="57" fillId="3" borderId="53" xfId="12" applyFont="1" applyFill="1" applyBorder="1" applyAlignment="1">
      <alignment horizontal="center" vertical="center" wrapText="1"/>
    </xf>
    <xf numFmtId="0" fontId="66" fillId="3" borderId="21" xfId="12" applyFont="1" applyFill="1" applyBorder="1" applyAlignment="1">
      <alignment horizontal="center" vertical="center" wrapText="1"/>
    </xf>
    <xf numFmtId="14" fontId="12" fillId="4" borderId="31" xfId="0" applyNumberFormat="1" applyFont="1" applyFill="1" applyBorder="1" applyAlignment="1">
      <alignment horizontal="center" vertical="center" wrapText="1"/>
    </xf>
    <xf numFmtId="14" fontId="12" fillId="4" borderId="21" xfId="0" applyNumberFormat="1" applyFont="1" applyFill="1" applyBorder="1" applyAlignment="1">
      <alignment horizontal="center" vertical="center" wrapText="1"/>
    </xf>
    <xf numFmtId="14" fontId="12" fillId="4" borderId="41" xfId="0" applyNumberFormat="1" applyFont="1" applyFill="1" applyBorder="1" applyAlignment="1">
      <alignment horizontal="center" vertical="center" wrapText="1"/>
    </xf>
    <xf numFmtId="14" fontId="12" fillId="4" borderId="8" xfId="0" applyNumberFormat="1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84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5" fontId="17" fillId="5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3" fontId="3" fillId="0" borderId="2" xfId="15" applyFont="1" applyFill="1" applyBorder="1" applyAlignment="1">
      <alignment horizontal="center" vertical="center" wrapText="1"/>
    </xf>
    <xf numFmtId="43" fontId="3" fillId="0" borderId="2" xfId="15" applyFont="1" applyFill="1" applyBorder="1" applyAlignment="1">
      <alignment vertical="center" wrapText="1"/>
    </xf>
    <xf numFmtId="0" fontId="20" fillId="8" borderId="2" xfId="0" applyFont="1" applyFill="1" applyBorder="1" applyAlignment="1">
      <alignment horizontal="center" vertical="center" wrapText="1"/>
    </xf>
    <xf numFmtId="43" fontId="8" fillId="7" borderId="2" xfId="0" applyNumberFormat="1" applyFont="1" applyFill="1" applyBorder="1" applyAlignment="1">
      <alignment horizontal="center" vertical="center" wrapText="1"/>
    </xf>
    <xf numFmtId="43" fontId="1" fillId="0" borderId="8" xfId="15" applyFont="1" applyBorder="1"/>
    <xf numFmtId="164" fontId="23" fillId="10" borderId="8" xfId="2" applyFont="1" applyFill="1" applyBorder="1" applyAlignment="1">
      <alignment horizontal="center" vertical="center" wrapText="1"/>
    </xf>
    <xf numFmtId="0" fontId="1" fillId="0" borderId="0" xfId="3"/>
    <xf numFmtId="0" fontId="1" fillId="0" borderId="8" xfId="3" applyBorder="1"/>
    <xf numFmtId="0" fontId="1" fillId="3" borderId="8" xfId="3" applyFill="1" applyBorder="1"/>
    <xf numFmtId="0" fontId="50" fillId="0" borderId="8" xfId="3" applyFont="1" applyFill="1" applyBorder="1"/>
    <xf numFmtId="0" fontId="1" fillId="8" borderId="8" xfId="3" applyFill="1" applyBorder="1"/>
    <xf numFmtId="0" fontId="1" fillId="8" borderId="8" xfId="3" applyFill="1" applyBorder="1" applyAlignment="1">
      <alignment wrapText="1"/>
    </xf>
    <xf numFmtId="0" fontId="50" fillId="8" borderId="8" xfId="3" applyFont="1" applyFill="1" applyBorder="1"/>
    <xf numFmtId="0" fontId="1" fillId="7" borderId="8" xfId="3" applyFill="1" applyBorder="1"/>
    <xf numFmtId="164" fontId="91" fillId="3" borderId="8" xfId="2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vertical="top" wrapText="1"/>
    </xf>
    <xf numFmtId="164" fontId="92" fillId="10" borderId="8" xfId="2" applyNumberFormat="1" applyFont="1" applyFill="1" applyBorder="1" applyAlignment="1">
      <alignment vertical="top" wrapText="1"/>
    </xf>
    <xf numFmtId="164" fontId="92" fillId="10" borderId="8" xfId="2" applyNumberFormat="1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 wrapText="1"/>
    </xf>
    <xf numFmtId="164" fontId="22" fillId="10" borderId="8" xfId="2" applyFont="1" applyFill="1" applyBorder="1" applyAlignment="1">
      <alignment horizontal="center" vertical="center"/>
    </xf>
    <xf numFmtId="164" fontId="22" fillId="3" borderId="8" xfId="0" applyNumberFormat="1" applyFont="1" applyFill="1" applyBorder="1" applyAlignment="1">
      <alignment horizontal="center" vertical="center" wrapText="1"/>
    </xf>
    <xf numFmtId="164" fontId="22" fillId="21" borderId="8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164" fontId="92" fillId="0" borderId="8" xfId="2" applyNumberFormat="1" applyFont="1" applyFill="1" applyBorder="1" applyAlignment="1">
      <alignment vertical="top" wrapText="1"/>
    </xf>
    <xf numFmtId="164" fontId="92" fillId="0" borderId="8" xfId="2" applyNumberFormat="1" applyFont="1" applyFill="1" applyBorder="1" applyAlignment="1">
      <alignment horizontal="center" vertical="center" wrapText="1"/>
    </xf>
    <xf numFmtId="164" fontId="91" fillId="0" borderId="8" xfId="2" applyFont="1" applyFill="1" applyBorder="1" applyAlignment="1">
      <alignment horizontal="center" vertical="center"/>
    </xf>
    <xf numFmtId="164" fontId="93" fillId="0" borderId="8" xfId="2" applyFont="1" applyFill="1" applyBorder="1" applyAlignment="1">
      <alignment horizontal="center" vertical="center"/>
    </xf>
    <xf numFmtId="164" fontId="91" fillId="0" borderId="8" xfId="2" applyFont="1" applyFill="1" applyBorder="1" applyAlignment="1">
      <alignment horizontal="center" vertical="center" wrapText="1"/>
    </xf>
    <xf numFmtId="0" fontId="91" fillId="0" borderId="0" xfId="0" applyFont="1" applyFill="1" applyAlignment="1">
      <alignment horizontal="center" vertical="center" wrapText="1"/>
    </xf>
    <xf numFmtId="164" fontId="94" fillId="10" borderId="8" xfId="2" applyFont="1" applyFill="1" applyBorder="1" applyAlignment="1">
      <alignment horizontal="center" vertical="center" wrapText="1"/>
    </xf>
    <xf numFmtId="164" fontId="95" fillId="3" borderId="8" xfId="2" applyNumberFormat="1" applyFont="1" applyFill="1" applyBorder="1" applyAlignment="1">
      <alignment vertical="top" wrapText="1"/>
    </xf>
    <xf numFmtId="164" fontId="95" fillId="3" borderId="8" xfId="2" applyNumberFormat="1" applyFont="1" applyFill="1" applyBorder="1" applyAlignment="1">
      <alignment horizontal="center" vertical="center" wrapText="1"/>
    </xf>
    <xf numFmtId="164" fontId="94" fillId="0" borderId="8" xfId="2" applyFont="1" applyFill="1" applyBorder="1" applyAlignment="1" applyProtection="1">
      <alignment horizontal="center" vertical="center" wrapText="1"/>
    </xf>
    <xf numFmtId="164" fontId="91" fillId="0" borderId="8" xfId="2" applyFont="1" applyBorder="1" applyAlignment="1">
      <alignment horizontal="center" vertical="center"/>
    </xf>
    <xf numFmtId="0" fontId="91" fillId="3" borderId="0" xfId="0" applyFont="1" applyFill="1" applyAlignment="1">
      <alignment horizontal="center" vertical="center" wrapText="1"/>
    </xf>
    <xf numFmtId="164" fontId="23" fillId="3" borderId="8" xfId="0" applyNumberFormat="1" applyFont="1" applyFill="1" applyBorder="1" applyAlignment="1">
      <alignment horizontal="center" vertical="center" wrapText="1"/>
    </xf>
    <xf numFmtId="164" fontId="22" fillId="0" borderId="8" xfId="2" applyFont="1" applyBorder="1" applyAlignment="1">
      <alignment horizontal="center" vertical="center"/>
    </xf>
    <xf numFmtId="164" fontId="95" fillId="0" borderId="8" xfId="2" applyNumberFormat="1" applyFont="1" applyFill="1" applyBorder="1" applyAlignment="1">
      <alignment vertical="top" wrapText="1"/>
    </xf>
    <xf numFmtId="164" fontId="95" fillId="0" borderId="8" xfId="2" applyNumberFormat="1" applyFont="1" applyFill="1" applyBorder="1" applyAlignment="1">
      <alignment horizontal="center" vertical="center" wrapText="1"/>
    </xf>
    <xf numFmtId="164" fontId="93" fillId="0" borderId="8" xfId="2" applyFont="1" applyFill="1" applyBorder="1" applyAlignment="1">
      <alignment horizontal="center" vertical="center" wrapText="1"/>
    </xf>
    <xf numFmtId="4" fontId="90" fillId="0" borderId="8" xfId="0" applyNumberFormat="1" applyFont="1" applyFill="1" applyBorder="1" applyAlignment="1">
      <alignment vertical="center"/>
    </xf>
    <xf numFmtId="164" fontId="96" fillId="0" borderId="8" xfId="2" applyFont="1" applyFill="1" applyBorder="1" applyAlignment="1" applyProtection="1">
      <alignment horizontal="center" vertical="center" wrapText="1"/>
    </xf>
    <xf numFmtId="164" fontId="94" fillId="0" borderId="8" xfId="2" applyFont="1" applyFill="1" applyBorder="1" applyAlignment="1">
      <alignment horizontal="center" vertical="center" wrapText="1"/>
    </xf>
    <xf numFmtId="164" fontId="94" fillId="10" borderId="8" xfId="2" applyFont="1" applyFill="1" applyBorder="1" applyAlignment="1" applyProtection="1">
      <alignment horizontal="center" vertical="center" wrapText="1"/>
    </xf>
    <xf numFmtId="164" fontId="91" fillId="10" borderId="8" xfId="2" applyFont="1" applyFill="1" applyBorder="1" applyAlignment="1">
      <alignment horizontal="center" vertical="center"/>
    </xf>
    <xf numFmtId="164" fontId="96" fillId="0" borderId="8" xfId="2" applyFont="1" applyFill="1" applyBorder="1" applyAlignment="1">
      <alignment horizontal="center" vertical="center" wrapText="1"/>
    </xf>
    <xf numFmtId="164" fontId="96" fillId="3" borderId="8" xfId="2" applyFont="1" applyFill="1" applyBorder="1" applyAlignment="1" applyProtection="1">
      <alignment horizontal="center" vertical="center" wrapText="1"/>
    </xf>
    <xf numFmtId="164" fontId="96" fillId="0" borderId="8" xfId="2" applyFont="1" applyFill="1" applyBorder="1" applyAlignment="1">
      <alignment horizontal="center" vertical="center"/>
    </xf>
    <xf numFmtId="164" fontId="92" fillId="0" borderId="8" xfId="2" applyFont="1" applyFill="1" applyBorder="1" applyAlignment="1">
      <alignment horizontal="center" vertical="center" wrapText="1"/>
    </xf>
    <xf numFmtId="164" fontId="91" fillId="0" borderId="8" xfId="2" applyFont="1" applyFill="1" applyBorder="1" applyAlignment="1">
      <alignment vertical="center"/>
    </xf>
    <xf numFmtId="164" fontId="25" fillId="0" borderId="47" xfId="2" applyFont="1" applyFill="1" applyBorder="1" applyAlignment="1">
      <alignment vertical="center"/>
    </xf>
    <xf numFmtId="0" fontId="97" fillId="10" borderId="8" xfId="0" applyFont="1" applyFill="1" applyBorder="1" applyAlignment="1">
      <alignment vertical="top" wrapText="1"/>
    </xf>
    <xf numFmtId="164" fontId="22" fillId="10" borderId="8" xfId="0" applyNumberFormat="1" applyFont="1" applyFill="1" applyBorder="1" applyAlignment="1">
      <alignment horizontal="center" vertical="center" wrapText="1"/>
    </xf>
    <xf numFmtId="164" fontId="22" fillId="10" borderId="8" xfId="0" applyNumberFormat="1" applyFont="1" applyFill="1" applyBorder="1" applyAlignment="1">
      <alignment vertical="center" wrapText="1"/>
    </xf>
    <xf numFmtId="0" fontId="91" fillId="3" borderId="8" xfId="0" applyFont="1" applyFill="1" applyBorder="1" applyAlignment="1">
      <alignment vertical="top" wrapText="1"/>
    </xf>
    <xf numFmtId="164" fontId="91" fillId="0" borderId="8" xfId="2" applyFont="1" applyBorder="1" applyAlignment="1">
      <alignment vertical="center"/>
    </xf>
    <xf numFmtId="0" fontId="91" fillId="3" borderId="0" xfId="0" applyFont="1" applyFill="1" applyAlignment="1">
      <alignment vertical="top" wrapText="1"/>
    </xf>
    <xf numFmtId="164" fontId="91" fillId="3" borderId="0" xfId="2" applyFont="1" applyFill="1" applyAlignment="1">
      <alignment horizontal="center" vertical="center" wrapText="1"/>
    </xf>
    <xf numFmtId="164" fontId="91" fillId="0" borderId="0" xfId="2" applyFont="1" applyAlignment="1">
      <alignment horizontal="center" vertical="center"/>
    </xf>
    <xf numFmtId="164" fontId="91" fillId="0" borderId="0" xfId="2" applyFont="1" applyFill="1" applyAlignment="1">
      <alignment horizontal="center" vertical="center"/>
    </xf>
    <xf numFmtId="164" fontId="92" fillId="0" borderId="0" xfId="2" applyNumberFormat="1" applyFont="1" applyFill="1" applyBorder="1" applyAlignment="1">
      <alignment horizontal="left" vertical="center" wrapText="1"/>
    </xf>
    <xf numFmtId="164" fontId="22" fillId="0" borderId="0" xfId="2" applyFont="1" applyFill="1" applyBorder="1" applyAlignment="1">
      <alignment horizontal="center" vertical="center" wrapText="1"/>
    </xf>
    <xf numFmtId="164" fontId="22" fillId="0" borderId="0" xfId="2" applyFont="1" applyFill="1" applyBorder="1" applyAlignment="1">
      <alignment horizontal="center" vertical="center"/>
    </xf>
    <xf numFmtId="164" fontId="95" fillId="0" borderId="0" xfId="2" applyNumberFormat="1" applyFont="1" applyFill="1" applyBorder="1" applyAlignment="1">
      <alignment horizontal="left" vertical="center" wrapText="1"/>
    </xf>
    <xf numFmtId="164" fontId="91" fillId="0" borderId="0" xfId="2" applyFont="1" applyFill="1" applyBorder="1" applyAlignment="1">
      <alignment horizontal="center" vertical="center"/>
    </xf>
    <xf numFmtId="164" fontId="91" fillId="0" borderId="0" xfId="2" applyFont="1" applyFill="1" applyAlignment="1">
      <alignment horizontal="center" vertical="center" wrapText="1"/>
    </xf>
    <xf numFmtId="0" fontId="91" fillId="3" borderId="0" xfId="0" applyFont="1" applyFill="1" applyBorder="1" applyAlignment="1">
      <alignment horizontal="center" vertical="center" wrapText="1"/>
    </xf>
    <xf numFmtId="164" fontId="91" fillId="3" borderId="0" xfId="2" applyFont="1" applyFill="1" applyBorder="1" applyAlignment="1">
      <alignment horizontal="center" vertical="center" wrapText="1"/>
    </xf>
    <xf numFmtId="164" fontId="91" fillId="0" borderId="0" xfId="2" applyFont="1" applyBorder="1" applyAlignment="1">
      <alignment horizontal="center" vertical="center"/>
    </xf>
    <xf numFmtId="164" fontId="22" fillId="8" borderId="8" xfId="2" applyFont="1" applyFill="1" applyBorder="1" applyAlignment="1">
      <alignment horizontal="center" vertical="center"/>
    </xf>
    <xf numFmtId="164" fontId="22" fillId="8" borderId="0" xfId="2" applyFont="1" applyFill="1" applyBorder="1" applyAlignment="1">
      <alignment horizontal="center" vertical="center"/>
    </xf>
    <xf numFmtId="164" fontId="91" fillId="8" borderId="0" xfId="2" applyFont="1" applyFill="1" applyBorder="1" applyAlignment="1">
      <alignment horizontal="center" vertical="center"/>
    </xf>
    <xf numFmtId="0" fontId="91" fillId="8" borderId="0" xfId="0" applyFont="1" applyFill="1" applyBorder="1" applyAlignment="1">
      <alignment horizontal="center" vertical="center" wrapText="1"/>
    </xf>
    <xf numFmtId="0" fontId="91" fillId="8" borderId="0" xfId="0" applyFont="1" applyFill="1" applyAlignment="1">
      <alignment horizontal="center" vertical="center" wrapText="1"/>
    </xf>
    <xf numFmtId="43" fontId="1" fillId="8" borderId="8" xfId="15" applyFont="1" applyFill="1" applyBorder="1"/>
    <xf numFmtId="165" fontId="98" fillId="3" borderId="2" xfId="0" applyNumberFormat="1" applyFont="1" applyFill="1" applyBorder="1" applyAlignment="1">
      <alignment horizontal="center" vertical="center" wrapText="1"/>
    </xf>
    <xf numFmtId="4" fontId="1" fillId="7" borderId="8" xfId="3" applyNumberFormat="1" applyFill="1" applyBorder="1"/>
    <xf numFmtId="165" fontId="6" fillId="3" borderId="0" xfId="0" applyNumberFormat="1" applyFont="1" applyFill="1" applyAlignment="1">
      <alignment horizontal="center" vertical="center" wrapText="1"/>
    </xf>
  </cellXfs>
  <cellStyles count="41">
    <cellStyle name="60% - Accent2 2" xfId="23"/>
    <cellStyle name="Accent1 2" xfId="24"/>
    <cellStyle name="Accent5 2" xfId="25"/>
    <cellStyle name="Accent6 2" xfId="26"/>
    <cellStyle name="Bad 2" xfId="27"/>
    <cellStyle name="Comma" xfId="15" builtinId="3"/>
    <cellStyle name="Comma 2" xfId="1"/>
    <cellStyle name="Comma 2 2" xfId="34"/>
    <cellStyle name="Comma 2 3" xfId="28"/>
    <cellStyle name="Comma 3" xfId="2"/>
    <cellStyle name="Comma 3 2" xfId="33"/>
    <cellStyle name="Comma 4" xfId="8"/>
    <cellStyle name="Comma 4 2" xfId="39"/>
    <cellStyle name="Good" xfId="9" builtinId="26"/>
    <cellStyle name="Good 2" xfId="29"/>
    <cellStyle name="Neutral 2" xfId="30"/>
    <cellStyle name="Normal" xfId="0" builtinId="0"/>
    <cellStyle name="Normal 2" xfId="3"/>
    <cellStyle name="Normal 2 2" xfId="4"/>
    <cellStyle name="Normal 2 2 2" xfId="36"/>
    <cellStyle name="Normal 2 2 3" xfId="31"/>
    <cellStyle name="Normal 2 3" xfId="13"/>
    <cellStyle name="Normal 2 3 2" xfId="35"/>
    <cellStyle name="Normal 2 4" xfId="16"/>
    <cellStyle name="Normal 3" xfId="5"/>
    <cellStyle name="Normal 3 2" xfId="17"/>
    <cellStyle name="Normal 4" xfId="6"/>
    <cellStyle name="Normal 4 2" xfId="37"/>
    <cellStyle name="Normal 4 3" xfId="18"/>
    <cellStyle name="Normal 5" xfId="12"/>
    <cellStyle name="Normal 5 2" xfId="19"/>
    <cellStyle name="Normal 6" xfId="20"/>
    <cellStyle name="Normal 7" xfId="21"/>
    <cellStyle name="Normal 7 2" xfId="38"/>
    <cellStyle name="Normal 8" xfId="22"/>
    <cellStyle name="Normal_cxrili 30.12.2008 BOLOOOOO" xfId="14"/>
    <cellStyle name="Normal_epilefsia" xfId="11"/>
    <cellStyle name="Normal_uwyisis forma" xfId="10"/>
    <cellStyle name="Percent 2" xfId="7"/>
    <cellStyle name="Percent 2 2" xfId="32"/>
    <cellStyle name="Percent 3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6;&#4304;&#4332;&#4308;&#4323;&#4314;&#4312;%20&#4334;&#4304;&#4320;&#4335;&#4312;%20-%2005.09.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adamia/Desktop/2016/mosalodneli-2016/MOSALODNELI-SHEDAREB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გაწეული ხარჯი+მოსალოდნელი"/>
      <sheetName val="საკასო 1 ივლისი"/>
      <sheetName val="მოსალოდნელი"/>
      <sheetName val="დაზუსტებული 06.09"/>
    </sheetNames>
    <sheetDataSet>
      <sheetData sheetId="0" refreshError="1"/>
      <sheetData sheetId="1">
        <row r="619">
          <cell r="E619">
            <v>4568508.96</v>
          </cell>
        </row>
        <row r="655">
          <cell r="E655">
            <v>6348428.3599999994</v>
          </cell>
        </row>
        <row r="703">
          <cell r="E703">
            <v>2533235.6799999997</v>
          </cell>
        </row>
        <row r="739">
          <cell r="E739">
            <v>2979749.74</v>
          </cell>
        </row>
        <row r="775">
          <cell r="E775">
            <v>2680077.84</v>
          </cell>
        </row>
        <row r="799">
          <cell r="E799">
            <v>2053006.99</v>
          </cell>
        </row>
        <row r="823">
          <cell r="E823">
            <v>7997968.8799999999</v>
          </cell>
        </row>
        <row r="835">
          <cell r="E835">
            <v>5464475.8000000007</v>
          </cell>
        </row>
        <row r="847">
          <cell r="E847">
            <v>697080.02</v>
          </cell>
        </row>
        <row r="859">
          <cell r="E859">
            <v>13796697.300000001</v>
          </cell>
        </row>
        <row r="883">
          <cell r="E883">
            <v>889001.97</v>
          </cell>
        </row>
        <row r="895">
          <cell r="E895">
            <v>3239673.41</v>
          </cell>
        </row>
        <row r="907">
          <cell r="E907">
            <v>12998159.08</v>
          </cell>
        </row>
        <row r="943">
          <cell r="E943">
            <v>11980577.449999999</v>
          </cell>
        </row>
        <row r="955">
          <cell r="E955">
            <v>13192875.620000001</v>
          </cell>
        </row>
        <row r="967">
          <cell r="E967">
            <v>364788.66000000003</v>
          </cell>
        </row>
      </sheetData>
      <sheetData sheetId="2" refreshError="1"/>
      <sheetData sheetId="3">
        <row r="579">
          <cell r="D579">
            <v>8000000</v>
          </cell>
        </row>
        <row r="615">
          <cell r="D615">
            <v>11764000</v>
          </cell>
        </row>
        <row r="663">
          <cell r="D663">
            <v>4894000</v>
          </cell>
        </row>
        <row r="711">
          <cell r="D711">
            <v>6458000</v>
          </cell>
        </row>
        <row r="735">
          <cell r="D735">
            <v>5000000</v>
          </cell>
        </row>
        <row r="771">
          <cell r="D771">
            <v>19950000</v>
          </cell>
        </row>
        <row r="807">
          <cell r="D807">
            <v>15302500</v>
          </cell>
        </row>
        <row r="819">
          <cell r="D819">
            <v>8100000</v>
          </cell>
        </row>
        <row r="831">
          <cell r="D831">
            <v>1697500</v>
          </cell>
        </row>
        <row r="855">
          <cell r="D855">
            <v>32000000</v>
          </cell>
        </row>
        <row r="867">
          <cell r="D867">
            <v>3100000</v>
          </cell>
        </row>
        <row r="879">
          <cell r="D879">
            <v>6000000</v>
          </cell>
        </row>
        <row r="891">
          <cell r="D891">
            <v>33251000</v>
          </cell>
        </row>
        <row r="927">
          <cell r="D927">
            <v>26000000</v>
          </cell>
        </row>
        <row r="939">
          <cell r="D939">
            <v>20000000</v>
          </cell>
        </row>
        <row r="951">
          <cell r="D951">
            <v>1000000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XALI"/>
      <sheetName val="DZVELI"/>
      <sheetName val="Sheet3"/>
    </sheetNames>
    <sheetDataSet>
      <sheetData sheetId="0">
        <row r="523">
          <cell r="E523">
            <v>437802135.17000002</v>
          </cell>
          <cell r="F523">
            <v>231645713.74275002</v>
          </cell>
          <cell r="G523">
            <v>227689844.45499998</v>
          </cell>
          <cell r="H523">
            <v>459335558.19774997</v>
          </cell>
        </row>
        <row r="535">
          <cell r="E535">
            <v>331779284.42000002</v>
          </cell>
          <cell r="F535">
            <v>171100000</v>
          </cell>
          <cell r="G535">
            <v>171100000</v>
          </cell>
          <cell r="H535">
            <v>342200000</v>
          </cell>
        </row>
        <row r="547">
          <cell r="E547">
            <v>35376445.539999999</v>
          </cell>
          <cell r="F547">
            <v>23650603.719000001</v>
          </cell>
          <cell r="G547">
            <v>17361477.73</v>
          </cell>
          <cell r="H547">
            <v>41012081.449000001</v>
          </cell>
          <cell r="J547">
            <v>76388526.989000008</v>
          </cell>
          <cell r="K547">
            <v>6318305.0109999925</v>
          </cell>
          <cell r="L547">
            <v>0.92360600861849007</v>
          </cell>
        </row>
        <row r="559">
          <cell r="E559">
            <v>788749.44</v>
          </cell>
          <cell r="H559">
            <v>1167944.3399999999</v>
          </cell>
          <cell r="I559">
            <v>1955290</v>
          </cell>
        </row>
        <row r="571">
          <cell r="E571">
            <v>10942441.76</v>
          </cell>
          <cell r="H571">
            <v>3233342</v>
          </cell>
          <cell r="I571">
            <v>14233784</v>
          </cell>
        </row>
        <row r="583">
          <cell r="E583">
            <v>588438.39</v>
          </cell>
          <cell r="H583">
            <v>1043570.909</v>
          </cell>
          <cell r="I583">
            <v>1693798</v>
          </cell>
        </row>
        <row r="595">
          <cell r="E595">
            <v>850000</v>
          </cell>
          <cell r="H595">
            <v>780412</v>
          </cell>
          <cell r="I595">
            <v>1649034</v>
          </cell>
        </row>
        <row r="607">
          <cell r="E607">
            <v>135000</v>
          </cell>
          <cell r="H607">
            <v>135000</v>
          </cell>
          <cell r="I607">
            <v>270000</v>
          </cell>
        </row>
        <row r="619">
          <cell r="E619">
            <v>4568508.96</v>
          </cell>
          <cell r="H619">
            <v>4957500</v>
          </cell>
          <cell r="I619">
            <v>8000000</v>
          </cell>
        </row>
        <row r="643">
          <cell r="E643">
            <v>6938391.2999999989</v>
          </cell>
          <cell r="H643">
            <v>7542094.2000000002</v>
          </cell>
          <cell r="I643">
            <v>14000000</v>
          </cell>
        </row>
        <row r="691">
          <cell r="E691">
            <v>2852081.1199999996</v>
          </cell>
          <cell r="H691">
            <v>4272005.5</v>
          </cell>
          <cell r="I691">
            <v>8350351</v>
          </cell>
        </row>
        <row r="739">
          <cell r="E739">
            <v>2979749.74</v>
          </cell>
          <cell r="H739">
            <v>3268538.5</v>
          </cell>
          <cell r="I739">
            <v>6916447</v>
          </cell>
        </row>
        <row r="775">
          <cell r="E775">
            <v>2680077.84</v>
          </cell>
          <cell r="H775">
            <v>2144500</v>
          </cell>
          <cell r="I775">
            <v>4946255</v>
          </cell>
        </row>
        <row r="787">
          <cell r="E787">
            <v>0</v>
          </cell>
          <cell r="H787">
            <v>387274</v>
          </cell>
          <cell r="I787">
            <v>399500</v>
          </cell>
        </row>
        <row r="799">
          <cell r="E799">
            <v>2053006.99</v>
          </cell>
          <cell r="H799">
            <v>12079900</v>
          </cell>
          <cell r="I799">
            <v>20292373</v>
          </cell>
        </row>
        <row r="811">
          <cell r="E811">
            <v>70621298.189999998</v>
          </cell>
          <cell r="H811">
            <v>75548376.748750001</v>
          </cell>
        </row>
        <row r="823">
          <cell r="E823">
            <v>7997968.8799999999</v>
          </cell>
          <cell r="H823">
            <v>8222165</v>
          </cell>
          <cell r="I823">
            <v>15283255</v>
          </cell>
        </row>
        <row r="835">
          <cell r="E835">
            <v>5464475.8000000007</v>
          </cell>
          <cell r="H835">
            <v>3323400</v>
          </cell>
          <cell r="I835">
            <v>7972828</v>
          </cell>
        </row>
        <row r="847">
          <cell r="E847">
            <v>697080.02</v>
          </cell>
          <cell r="H847">
            <v>1000030</v>
          </cell>
          <cell r="I847">
            <v>1697500</v>
          </cell>
        </row>
        <row r="859">
          <cell r="E859">
            <v>13796697.300000001</v>
          </cell>
          <cell r="H859">
            <v>17980428</v>
          </cell>
          <cell r="I859">
            <v>31562359</v>
          </cell>
        </row>
        <row r="883">
          <cell r="E883">
            <v>889001.97</v>
          </cell>
          <cell r="H883">
            <v>846490</v>
          </cell>
          <cell r="I883">
            <v>2962896</v>
          </cell>
        </row>
        <row r="895">
          <cell r="E895">
            <v>3239673.41</v>
          </cell>
          <cell r="H895">
            <v>1968842</v>
          </cell>
          <cell r="I895">
            <v>5432660</v>
          </cell>
        </row>
        <row r="907">
          <cell r="E907">
            <v>12998159.08</v>
          </cell>
          <cell r="H907">
            <v>17736321.748750001</v>
          </cell>
          <cell r="I907">
            <v>32940550</v>
          </cell>
        </row>
        <row r="943">
          <cell r="E943">
            <v>11980577.449999999</v>
          </cell>
          <cell r="H943">
            <v>12973400</v>
          </cell>
          <cell r="I943">
            <v>26000000</v>
          </cell>
        </row>
        <row r="955">
          <cell r="E955">
            <v>13192875.620000001</v>
          </cell>
          <cell r="H955">
            <v>10975000</v>
          </cell>
          <cell r="I955">
            <v>20000000</v>
          </cell>
        </row>
        <row r="967">
          <cell r="E967">
            <v>364788.66000000003</v>
          </cell>
          <cell r="H967">
            <v>522300</v>
          </cell>
          <cell r="I967">
            <v>1000000</v>
          </cell>
        </row>
        <row r="979">
          <cell r="E979">
            <v>11100</v>
          </cell>
          <cell r="H979">
            <v>575100</v>
          </cell>
          <cell r="I979">
            <v>866000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152"/>
  <sheetViews>
    <sheetView tabSelected="1" view="pageBreakPreview" zoomScale="73" zoomScaleSheetLayoutView="73" workbookViewId="0">
      <pane xSplit="4" ySplit="6" topLeftCell="E13" activePane="bottomRight" state="frozen"/>
      <selection pane="topRight" activeCell="E1" sqref="E1"/>
      <selection pane="bottomLeft" activeCell="A8" sqref="A8"/>
      <selection pane="bottomRight" activeCell="I25" sqref="I25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1.140625" style="1" customWidth="1"/>
    <col min="6" max="6" width="19.85546875" style="1" customWidth="1"/>
    <col min="7" max="8" width="19.7109375" style="1" customWidth="1"/>
    <col min="9" max="9" width="18.42578125" style="1" customWidth="1"/>
    <col min="10" max="10" width="20.5703125" style="1" customWidth="1"/>
    <col min="11" max="11" width="21.28515625" style="5" customWidth="1"/>
    <col min="12" max="12" width="14.28515625" style="5" customWidth="1"/>
    <col min="13" max="16384" width="9.140625" style="1"/>
  </cols>
  <sheetData>
    <row r="1" spans="1:12" hidden="1" x14ac:dyDescent="0.25"/>
    <row r="3" spans="1:12" x14ac:dyDescent="0.25">
      <c r="D3" s="6" t="s">
        <v>254</v>
      </c>
    </row>
    <row r="4" spans="1:12" x14ac:dyDescent="0.25">
      <c r="A4" s="294"/>
      <c r="B4" s="295" t="s">
        <v>0</v>
      </c>
      <c r="C4" s="295" t="s">
        <v>1</v>
      </c>
      <c r="D4" s="298" t="s">
        <v>2</v>
      </c>
      <c r="E4" s="301" t="s">
        <v>276</v>
      </c>
      <c r="F4" s="301" t="s">
        <v>277</v>
      </c>
      <c r="G4" s="301" t="s">
        <v>278</v>
      </c>
      <c r="H4" s="301" t="s">
        <v>468</v>
      </c>
      <c r="I4" s="301" t="s">
        <v>279</v>
      </c>
      <c r="J4" s="301" t="s">
        <v>281</v>
      </c>
      <c r="K4" s="301" t="s">
        <v>280</v>
      </c>
      <c r="L4" s="31"/>
    </row>
    <row r="5" spans="1:12" x14ac:dyDescent="0.25">
      <c r="A5" s="294"/>
      <c r="B5" s="296"/>
      <c r="C5" s="296"/>
      <c r="D5" s="299"/>
      <c r="E5" s="301"/>
      <c r="F5" s="301"/>
      <c r="G5" s="301"/>
      <c r="H5" s="301"/>
      <c r="I5" s="301"/>
      <c r="J5" s="301"/>
      <c r="K5" s="301"/>
      <c r="L5" s="31"/>
    </row>
    <row r="6" spans="1:12" x14ac:dyDescent="0.25">
      <c r="A6" s="294"/>
      <c r="B6" s="297"/>
      <c r="C6" s="297"/>
      <c r="D6" s="300"/>
      <c r="E6" s="301"/>
      <c r="F6" s="301"/>
      <c r="G6" s="301"/>
      <c r="H6" s="301"/>
      <c r="I6" s="301"/>
      <c r="J6" s="301"/>
      <c r="K6" s="301"/>
      <c r="L6" s="31"/>
    </row>
    <row r="7" spans="1:12" ht="19.5" x14ac:dyDescent="0.25">
      <c r="B7" s="25" t="s">
        <v>5</v>
      </c>
      <c r="C7" s="26"/>
      <c r="D7" s="27" t="s">
        <v>6</v>
      </c>
      <c r="E7" s="30">
        <f>E8+E9+E85</f>
        <v>209045000</v>
      </c>
      <c r="F7" s="30"/>
      <c r="G7" s="30">
        <f>G8+G9+G85</f>
        <v>110922022.764</v>
      </c>
      <c r="H7" s="30">
        <f>H8+H9+H85</f>
        <v>103530257.55399999</v>
      </c>
      <c r="I7" s="30">
        <f>I8+I9+I85</f>
        <v>109078428.66150001</v>
      </c>
      <c r="J7" s="30"/>
      <c r="K7" s="30"/>
      <c r="L7" s="32"/>
    </row>
    <row r="8" spans="1:12" ht="18" x14ac:dyDescent="0.25">
      <c r="B8" s="19" t="s">
        <v>7</v>
      </c>
      <c r="C8" s="20"/>
      <c r="D8" s="21" t="s">
        <v>8</v>
      </c>
      <c r="E8" s="22">
        <v>570000</v>
      </c>
      <c r="F8" s="22"/>
      <c r="G8" s="22"/>
      <c r="H8" s="23"/>
      <c r="I8" s="23"/>
      <c r="J8" s="23"/>
      <c r="K8" s="23"/>
      <c r="L8" s="33"/>
    </row>
    <row r="9" spans="1:12" ht="15.75" x14ac:dyDescent="0.25">
      <c r="B9" s="3" t="s">
        <v>9</v>
      </c>
      <c r="C9" s="7"/>
      <c r="D9" s="2" t="s">
        <v>4</v>
      </c>
      <c r="E9" s="17">
        <f>E10+E15+E20+E26+E30+E31+E32+E46+E56+E67+E74+E80</f>
        <v>62024000</v>
      </c>
      <c r="F9" s="17"/>
      <c r="G9" s="17">
        <f>G10+G15+G20+G26+G30+G31+G32+G46+G56+G67+G74+G80</f>
        <v>39480006.984000005</v>
      </c>
      <c r="H9" s="17">
        <f>H10+H15+H20+H26+H30+H31+H32+H46+H56+H67+H74+H80</f>
        <v>35486313.383999996</v>
      </c>
      <c r="I9" s="17">
        <f>I10+I15+I20+I26+I30+I31+I32+I46+I56+I67+I74+I80</f>
        <v>39335160.0515</v>
      </c>
      <c r="J9" s="17">
        <f>H9+I9</f>
        <v>74821473.435499996</v>
      </c>
      <c r="K9" s="17"/>
      <c r="L9" s="34"/>
    </row>
    <row r="10" spans="1:12" ht="15.75" x14ac:dyDescent="0.25">
      <c r="B10" s="3" t="s">
        <v>10</v>
      </c>
      <c r="C10" s="7"/>
      <c r="D10" s="2" t="s">
        <v>11</v>
      </c>
      <c r="E10" s="17">
        <f>E11+E12+E13+E14</f>
        <v>2000000</v>
      </c>
      <c r="F10" s="18">
        <f>'დაზუსტებული-8,09,16'!M9</f>
        <v>1920000</v>
      </c>
      <c r="G10" s="17">
        <f>G11+G12+G13+G14</f>
        <v>788740.40399999998</v>
      </c>
      <c r="H10" s="17">
        <f>H11+H12+H13+H14</f>
        <v>788740.40399999998</v>
      </c>
      <c r="I10" s="17">
        <f>მოსალოდნელი!L10</f>
        <v>1167944.3399999999</v>
      </c>
      <c r="J10" s="18">
        <f>H10+I10</f>
        <v>1956684.7439999999</v>
      </c>
      <c r="K10" s="18">
        <f>F10-J10</f>
        <v>-36684.743999999948</v>
      </c>
      <c r="L10" s="35"/>
    </row>
    <row r="11" spans="1:12" ht="18" x14ac:dyDescent="0.25">
      <c r="B11" s="10"/>
      <c r="C11" s="11" t="s">
        <v>16</v>
      </c>
      <c r="D11" s="16" t="s">
        <v>12</v>
      </c>
      <c r="E11" s="12">
        <v>1346000</v>
      </c>
      <c r="F11" s="12"/>
      <c r="G11" s="12">
        <f>'ნსდს-საკასო 1 ივლისი'!G11</f>
        <v>553857</v>
      </c>
      <c r="H11" s="12">
        <f>'ნსდს-საკასო 1 ივლისი'!G11</f>
        <v>553857</v>
      </c>
      <c r="I11" s="12"/>
      <c r="J11" s="12">
        <f t="shared" ref="J11:J38" si="0">H11+I11</f>
        <v>553857</v>
      </c>
      <c r="K11" s="13"/>
      <c r="L11" s="36"/>
    </row>
    <row r="12" spans="1:12" ht="18" x14ac:dyDescent="0.25">
      <c r="B12" s="10"/>
      <c r="C12" s="11" t="s">
        <v>16</v>
      </c>
      <c r="D12" s="16" t="s">
        <v>13</v>
      </c>
      <c r="E12" s="12">
        <v>54000</v>
      </c>
      <c r="F12" s="12"/>
      <c r="G12" s="12">
        <f>'ნსდს-საკასო 1 ივლისი'!G20</f>
        <v>10137</v>
      </c>
      <c r="H12" s="12">
        <f>'ნსდს-საკასო 1 ივლისი'!G20</f>
        <v>10137</v>
      </c>
      <c r="I12" s="12"/>
      <c r="J12" s="12">
        <f t="shared" si="0"/>
        <v>10137</v>
      </c>
      <c r="K12" s="13"/>
      <c r="L12" s="36"/>
    </row>
    <row r="13" spans="1:12" ht="36" x14ac:dyDescent="0.25">
      <c r="B13" s="10"/>
      <c r="C13" s="11" t="s">
        <v>16</v>
      </c>
      <c r="D13" s="16" t="s">
        <v>14</v>
      </c>
      <c r="E13" s="12">
        <v>200000</v>
      </c>
      <c r="F13" s="12"/>
      <c r="G13" s="12">
        <f>'ნსდს-საკასო 1 ივლისი'!G23</f>
        <v>44521.044000000002</v>
      </c>
      <c r="H13" s="12">
        <f>'ნსდს-საკასო 1 ივლისი'!G23</f>
        <v>44521.044000000002</v>
      </c>
      <c r="I13" s="12"/>
      <c r="J13" s="12">
        <f t="shared" si="0"/>
        <v>44521.044000000002</v>
      </c>
      <c r="K13" s="13"/>
      <c r="L13" s="36"/>
    </row>
    <row r="14" spans="1:12" ht="18" x14ac:dyDescent="0.25">
      <c r="B14" s="10"/>
      <c r="C14" s="11" t="s">
        <v>16</v>
      </c>
      <c r="D14" s="16" t="s">
        <v>15</v>
      </c>
      <c r="E14" s="12">
        <v>400000</v>
      </c>
      <c r="F14" s="12"/>
      <c r="G14" s="12">
        <f>'ნსდს-საკასო 1 ივლისი'!G28</f>
        <v>180225.36</v>
      </c>
      <c r="H14" s="12">
        <f>'ნსდს-საკასო 1 ივლისი'!G28</f>
        <v>180225.36</v>
      </c>
      <c r="I14" s="12"/>
      <c r="J14" s="12">
        <f t="shared" si="0"/>
        <v>180225.36</v>
      </c>
      <c r="K14" s="13"/>
      <c r="L14" s="36"/>
    </row>
    <row r="15" spans="1:12" ht="15.75" x14ac:dyDescent="0.25">
      <c r="B15" s="3" t="s">
        <v>18</v>
      </c>
      <c r="C15" s="7"/>
      <c r="D15" s="2" t="s">
        <v>17</v>
      </c>
      <c r="E15" s="17">
        <f>E16+E17+E18+E19</f>
        <v>14280000</v>
      </c>
      <c r="F15" s="18">
        <f>'დაზუსტებული-8,09,16'!M10</f>
        <v>15410000</v>
      </c>
      <c r="G15" s="17">
        <f>G16+G17+G18+G19</f>
        <v>10942441.769999998</v>
      </c>
      <c r="H15" s="17">
        <f>H16+H17+H18+H19</f>
        <v>10942441.769999998</v>
      </c>
      <c r="I15" s="17">
        <f>მოსალოდნელი!L15</f>
        <v>3233342</v>
      </c>
      <c r="J15" s="18">
        <f t="shared" si="0"/>
        <v>14175783.769999998</v>
      </c>
      <c r="K15" s="18">
        <f>F15-J15</f>
        <v>1234216.2300000023</v>
      </c>
      <c r="L15" s="35"/>
    </row>
    <row r="16" spans="1:12" ht="18" x14ac:dyDescent="0.25">
      <c r="B16" s="10"/>
      <c r="C16" s="11" t="s">
        <v>23</v>
      </c>
      <c r="D16" s="16" t="s">
        <v>19</v>
      </c>
      <c r="E16" s="12">
        <v>9800000</v>
      </c>
      <c r="F16" s="12"/>
      <c r="G16" s="13">
        <f>'ნსდს-საკასო 1 ივლისი'!G35</f>
        <v>9279271.7799999975</v>
      </c>
      <c r="H16" s="13">
        <f>'ნსდს-საკასო 1 ივლისი'!G35</f>
        <v>9279271.7799999975</v>
      </c>
      <c r="I16" s="13"/>
      <c r="J16" s="12">
        <f t="shared" si="0"/>
        <v>9279271.7799999975</v>
      </c>
      <c r="K16" s="13"/>
      <c r="L16" s="36"/>
    </row>
    <row r="17" spans="1:12" ht="18" x14ac:dyDescent="0.25">
      <c r="A17" s="1"/>
      <c r="B17" s="10"/>
      <c r="C17" s="11" t="s">
        <v>24</v>
      </c>
      <c r="D17" s="16" t="s">
        <v>20</v>
      </c>
      <c r="E17" s="12">
        <v>140000</v>
      </c>
      <c r="F17" s="12"/>
      <c r="G17" s="13">
        <f>'ნსდს-საკასო 1 ივლისი'!G36</f>
        <v>15000</v>
      </c>
      <c r="H17" s="13">
        <f>'ნსდს-საკასო 1 ივლისი'!G36</f>
        <v>15000</v>
      </c>
      <c r="I17" s="13"/>
      <c r="J17" s="12">
        <f t="shared" si="0"/>
        <v>15000</v>
      </c>
      <c r="K17" s="13"/>
      <c r="L17" s="36"/>
    </row>
    <row r="18" spans="1:12" ht="18" x14ac:dyDescent="0.25">
      <c r="A18" s="1"/>
      <c r="B18" s="10"/>
      <c r="C18" s="11" t="s">
        <v>25</v>
      </c>
      <c r="D18" s="16" t="s">
        <v>21</v>
      </c>
      <c r="E18" s="12">
        <v>4300000</v>
      </c>
      <c r="F18" s="12"/>
      <c r="G18" s="13">
        <f>'ნსდს-საკასო 1 ივლისი'!G37</f>
        <v>1644935.99</v>
      </c>
      <c r="H18" s="13">
        <f>'ნსდს-საკასო 1 ივლისი'!G37</f>
        <v>1644935.99</v>
      </c>
      <c r="I18" s="13"/>
      <c r="J18" s="12">
        <f t="shared" si="0"/>
        <v>1644935.99</v>
      </c>
      <c r="K18" s="13"/>
      <c r="L18" s="36"/>
    </row>
    <row r="19" spans="1:12" ht="18" x14ac:dyDescent="0.25">
      <c r="A19" s="1"/>
      <c r="B19" s="10"/>
      <c r="C19" s="11" t="s">
        <v>26</v>
      </c>
      <c r="D19" s="16" t="s">
        <v>22</v>
      </c>
      <c r="E19" s="12">
        <v>40000</v>
      </c>
      <c r="F19" s="12"/>
      <c r="G19" s="13">
        <f>'ნსდს-საკასო 1 ივლისი'!G38</f>
        <v>3234</v>
      </c>
      <c r="H19" s="13">
        <f>'ნსდს-საკასო 1 ივლისი'!G38</f>
        <v>3234</v>
      </c>
      <c r="I19" s="13"/>
      <c r="J19" s="12">
        <f t="shared" si="0"/>
        <v>3234</v>
      </c>
      <c r="K19" s="13"/>
      <c r="L19" s="36"/>
    </row>
    <row r="20" spans="1:12" ht="15.75" x14ac:dyDescent="0.25">
      <c r="A20" s="1"/>
      <c r="B20" s="3" t="s">
        <v>28</v>
      </c>
      <c r="C20" s="7"/>
      <c r="D20" s="2" t="s">
        <v>27</v>
      </c>
      <c r="E20" s="17">
        <f>E21+E22+E23+E24+E25</f>
        <v>1000000</v>
      </c>
      <c r="F20" s="18">
        <f>'დაზუსტებული-8,09,16'!M11</f>
        <v>1700000</v>
      </c>
      <c r="G20" s="17">
        <f>G21+G22+G23+G24+G25</f>
        <v>588438.40999999992</v>
      </c>
      <c r="H20" s="17">
        <f>H21+H22+H23+H24+H25</f>
        <v>588438.40999999992</v>
      </c>
      <c r="I20" s="17">
        <f>მოსალოდნელი!L20</f>
        <v>1043570.909</v>
      </c>
      <c r="J20" s="18">
        <f t="shared" si="0"/>
        <v>1632009.3189999999</v>
      </c>
      <c r="K20" s="18">
        <f>F20-J20</f>
        <v>67990.681000000099</v>
      </c>
      <c r="L20" s="35"/>
    </row>
    <row r="21" spans="1:12" ht="72" x14ac:dyDescent="0.25">
      <c r="A21" s="1"/>
      <c r="B21" s="10"/>
      <c r="C21" s="11" t="s">
        <v>34</v>
      </c>
      <c r="D21" s="16" t="s">
        <v>33</v>
      </c>
      <c r="E21" s="12">
        <v>462000</v>
      </c>
      <c r="F21" s="12"/>
      <c r="G21" s="13">
        <f>'ნსდს-საკასო 1 ივლისი'!G40</f>
        <v>229313.45</v>
      </c>
      <c r="H21" s="13">
        <f>'ნსდს-საკასო 1 ივლისი'!G40</f>
        <v>229313.45</v>
      </c>
      <c r="I21" s="13"/>
      <c r="J21" s="12">
        <f t="shared" si="0"/>
        <v>229313.45</v>
      </c>
      <c r="K21" s="13"/>
      <c r="L21" s="36"/>
    </row>
    <row r="22" spans="1:12" ht="36" x14ac:dyDescent="0.25">
      <c r="A22" s="1"/>
      <c r="B22" s="10"/>
      <c r="C22" s="11" t="s">
        <v>35</v>
      </c>
      <c r="D22" s="16" t="s">
        <v>29</v>
      </c>
      <c r="E22" s="12">
        <v>235000</v>
      </c>
      <c r="F22" s="12"/>
      <c r="G22" s="13">
        <f>'ნსდს-საკასო 1 ივლისი'!G41</f>
        <v>153212.18000000002</v>
      </c>
      <c r="H22" s="13">
        <f>'ნსდს-საკასო 1 ივლისი'!G41</f>
        <v>153212.18000000002</v>
      </c>
      <c r="I22" s="13"/>
      <c r="J22" s="12">
        <f t="shared" si="0"/>
        <v>153212.18000000002</v>
      </c>
      <c r="K22" s="13"/>
      <c r="L22" s="36"/>
    </row>
    <row r="23" spans="1:12" ht="18" x14ac:dyDescent="0.25">
      <c r="A23" s="1"/>
      <c r="B23" s="10"/>
      <c r="C23" s="11" t="s">
        <v>36</v>
      </c>
      <c r="D23" s="16" t="s">
        <v>30</v>
      </c>
      <c r="E23" s="12">
        <v>25000</v>
      </c>
      <c r="F23" s="12"/>
      <c r="G23" s="13">
        <f>'ნსდს-საკასო 1 ივლისი'!G42</f>
        <v>4298</v>
      </c>
      <c r="H23" s="13">
        <f>'ნსდს-საკასო 1 ივლისი'!G42</f>
        <v>4298</v>
      </c>
      <c r="I23" s="13"/>
      <c r="J23" s="12">
        <f t="shared" si="0"/>
        <v>4298</v>
      </c>
      <c r="K23" s="13"/>
      <c r="L23" s="36"/>
    </row>
    <row r="24" spans="1:12" ht="18" x14ac:dyDescent="0.25">
      <c r="A24" s="1"/>
      <c r="B24" s="10"/>
      <c r="C24" s="11" t="s">
        <v>37</v>
      </c>
      <c r="D24" s="16" t="s">
        <v>31</v>
      </c>
      <c r="E24" s="12">
        <v>33000</v>
      </c>
      <c r="F24" s="12"/>
      <c r="G24" s="13">
        <f>'ნსდს-საკასო 1 ივლისი'!G43</f>
        <v>15156.1</v>
      </c>
      <c r="H24" s="13">
        <f>'ნსდს-საკასო 1 ივლისი'!G43</f>
        <v>15156.1</v>
      </c>
      <c r="I24" s="13"/>
      <c r="J24" s="12">
        <f t="shared" si="0"/>
        <v>15156.1</v>
      </c>
      <c r="K24" s="13"/>
      <c r="L24" s="36"/>
    </row>
    <row r="25" spans="1:12" ht="36" x14ac:dyDescent="0.25">
      <c r="A25" s="1"/>
      <c r="B25" s="10"/>
      <c r="C25" s="11" t="s">
        <v>38</v>
      </c>
      <c r="D25" s="16" t="s">
        <v>32</v>
      </c>
      <c r="E25" s="12">
        <v>245000</v>
      </c>
      <c r="F25" s="12"/>
      <c r="G25" s="13">
        <f>'ნსდს-საკასო 1 ივლისი'!G45</f>
        <v>186458.68</v>
      </c>
      <c r="H25" s="13">
        <f>'ნსდს-საკასო 1 ივლისი'!G45</f>
        <v>186458.68</v>
      </c>
      <c r="I25" s="13"/>
      <c r="J25" s="12">
        <f t="shared" si="0"/>
        <v>186458.68</v>
      </c>
      <c r="K25" s="13"/>
      <c r="L25" s="36"/>
    </row>
    <row r="26" spans="1:12" ht="15.75" x14ac:dyDescent="0.25">
      <c r="A26" s="1"/>
      <c r="B26" s="3" t="s">
        <v>40</v>
      </c>
      <c r="C26" s="7"/>
      <c r="D26" s="2" t="s">
        <v>39</v>
      </c>
      <c r="E26" s="17">
        <f>E27+E28+E29</f>
        <v>1650000</v>
      </c>
      <c r="F26" s="18">
        <f>'დაზუსტებული-8,09,16'!M12</f>
        <v>1650000</v>
      </c>
      <c r="G26" s="17">
        <f>G27+G28+G29</f>
        <v>850000</v>
      </c>
      <c r="H26" s="17">
        <f>H27+H28+H29</f>
        <v>850000</v>
      </c>
      <c r="I26" s="17">
        <f>მოსალოდნელი!L26</f>
        <v>780412</v>
      </c>
      <c r="J26" s="18">
        <f t="shared" si="0"/>
        <v>1630412</v>
      </c>
      <c r="K26" s="18">
        <f>F26-J26</f>
        <v>19588</v>
      </c>
      <c r="L26" s="35"/>
    </row>
    <row r="27" spans="1:12" ht="36" x14ac:dyDescent="0.25">
      <c r="A27" s="1"/>
      <c r="B27" s="10"/>
      <c r="C27" s="11" t="s">
        <v>44</v>
      </c>
      <c r="D27" s="16" t="s">
        <v>41</v>
      </c>
      <c r="E27" s="12">
        <v>1550000</v>
      </c>
      <c r="F27" s="12"/>
      <c r="G27" s="13">
        <f>'ნსდს-საკასო 1 ივლისი'!G47</f>
        <v>838240</v>
      </c>
      <c r="H27" s="13">
        <f>'ნსდს-საკასო 1 ივლისი'!G47</f>
        <v>838240</v>
      </c>
      <c r="I27" s="13"/>
      <c r="J27" s="12">
        <f t="shared" si="0"/>
        <v>838240</v>
      </c>
      <c r="K27" s="13"/>
      <c r="L27" s="36"/>
    </row>
    <row r="28" spans="1:12" ht="54" x14ac:dyDescent="0.25">
      <c r="A28" s="1"/>
      <c r="B28" s="10"/>
      <c r="C28" s="11" t="s">
        <v>45</v>
      </c>
      <c r="D28" s="16" t="s">
        <v>42</v>
      </c>
      <c r="E28" s="12">
        <v>65000</v>
      </c>
      <c r="F28" s="12"/>
      <c r="G28" s="13">
        <f>'ნსდს-საკასო 1 ივლისი'!G48</f>
        <v>11760</v>
      </c>
      <c r="H28" s="13">
        <f>'ნსდს-საკასო 1 ივლისი'!G48</f>
        <v>11760</v>
      </c>
      <c r="I28" s="13"/>
      <c r="J28" s="12">
        <f t="shared" si="0"/>
        <v>11760</v>
      </c>
      <c r="K28" s="13"/>
      <c r="L28" s="36"/>
    </row>
    <row r="29" spans="1:12" ht="72" x14ac:dyDescent="0.25">
      <c r="A29" s="1"/>
      <c r="B29" s="10"/>
      <c r="C29" s="11" t="s">
        <v>46</v>
      </c>
      <c r="D29" s="16" t="s">
        <v>43</v>
      </c>
      <c r="E29" s="12">
        <v>35000</v>
      </c>
      <c r="F29" s="12"/>
      <c r="G29" s="13">
        <f>'ნსდს-საკასო 1 ივლისი'!G49</f>
        <v>0</v>
      </c>
      <c r="H29" s="13">
        <f>'ნსდს-საკასო 1 ივლისი'!G49</f>
        <v>0</v>
      </c>
      <c r="I29" s="13"/>
      <c r="J29" s="12">
        <f t="shared" si="0"/>
        <v>0</v>
      </c>
      <c r="K29" s="13"/>
      <c r="L29" s="36"/>
    </row>
    <row r="30" spans="1:12" ht="15.75" x14ac:dyDescent="0.25">
      <c r="A30" s="1"/>
      <c r="B30" s="3" t="s">
        <v>48</v>
      </c>
      <c r="C30" s="7"/>
      <c r="D30" s="2" t="s">
        <v>47</v>
      </c>
      <c r="E30" s="8">
        <v>270000</v>
      </c>
      <c r="F30" s="18">
        <f>'დაზუსტებული-8,09,16'!M13</f>
        <v>270000</v>
      </c>
      <c r="G30" s="18">
        <f>'ნსდს-საკასო 1 ივლისი'!G50</f>
        <v>135000</v>
      </c>
      <c r="H30" s="18">
        <f>'ნსდს-საკასო 1 ივლისი'!G50</f>
        <v>135000</v>
      </c>
      <c r="I30" s="18">
        <f>მოსალოდნელი!L30</f>
        <v>135000</v>
      </c>
      <c r="J30" s="18">
        <f t="shared" si="0"/>
        <v>270000</v>
      </c>
      <c r="K30" s="18">
        <f>F30-J30</f>
        <v>0</v>
      </c>
      <c r="L30" s="35"/>
    </row>
    <row r="31" spans="1:12" s="29" customFormat="1" ht="37.5" customHeight="1" x14ac:dyDescent="0.25">
      <c r="B31" s="3" t="s">
        <v>49</v>
      </c>
      <c r="C31" s="7"/>
      <c r="D31" s="2" t="s">
        <v>50</v>
      </c>
      <c r="E31" s="8">
        <v>8000000</v>
      </c>
      <c r="F31" s="15">
        <f>'დაზუსტებული-8,09,16'!M14</f>
        <v>8000000</v>
      </c>
      <c r="G31" s="15">
        <f>'სოცი-ხარჯვა 1 ივლისი'!J2</f>
        <v>5631313.3300000001</v>
      </c>
      <c r="H31" s="15">
        <f>'სოცი-საკასო 1 ივლისი'!G4</f>
        <v>4568508.96</v>
      </c>
      <c r="I31" s="15">
        <f>'სოცი-ხარჯვა 1 ივლისი'!T2</f>
        <v>4090000</v>
      </c>
      <c r="J31" s="18">
        <f t="shared" si="0"/>
        <v>8658508.9600000009</v>
      </c>
      <c r="K31" s="18">
        <f>F31-J31</f>
        <v>-658508.96000000089</v>
      </c>
      <c r="L31" s="37"/>
    </row>
    <row r="32" spans="1:12" ht="15.75" x14ac:dyDescent="0.25">
      <c r="A32" s="1"/>
      <c r="B32" s="3" t="s">
        <v>55</v>
      </c>
      <c r="C32" s="7"/>
      <c r="D32" s="2" t="s">
        <v>60</v>
      </c>
      <c r="E32" s="8">
        <f>E33+E34+E35+E36+E37+E38+E39+E40+E41+E42+E43+E44+E45</f>
        <v>14000000</v>
      </c>
      <c r="F32" s="15">
        <f>'დაზუსტებული-8,09,16'!M15</f>
        <v>13830000</v>
      </c>
      <c r="G32" s="8">
        <f>G33+G34+G35+G36+G37+G38+G39+G40+G41+G42+G43+G44+G45</f>
        <v>7964771.1399999997</v>
      </c>
      <c r="H32" s="8">
        <f>H33+H34+H35+H36+H37+H38+H39+H40+H41+H42+H43+H44+H45</f>
        <v>6938391.3099999996</v>
      </c>
      <c r="I32" s="8">
        <f>მოსალოდნელი!L33</f>
        <v>7542094.2000000002</v>
      </c>
      <c r="J32" s="18">
        <f>H32+I32</f>
        <v>14480485.51</v>
      </c>
      <c r="K32" s="18">
        <f>F32-J32</f>
        <v>-650485.50999999978</v>
      </c>
      <c r="L32" s="38"/>
    </row>
    <row r="33" spans="1:12" ht="54" x14ac:dyDescent="0.25">
      <c r="A33" s="1"/>
      <c r="B33" s="10"/>
      <c r="C33" s="11" t="s">
        <v>56</v>
      </c>
      <c r="D33" s="16" t="s">
        <v>51</v>
      </c>
      <c r="E33" s="12">
        <v>2613400</v>
      </c>
      <c r="F33" s="12"/>
      <c r="G33" s="13">
        <f>'სოცი-ხარჯვა 1 ივლისი'!J5</f>
        <v>1593665.12</v>
      </c>
      <c r="H33" s="13">
        <f>'სოცი-საკასო 1 ივლისი'!G7</f>
        <v>1364462.99</v>
      </c>
      <c r="I33" s="13">
        <f>Sheet2!O6</f>
        <v>1094134.55</v>
      </c>
      <c r="J33" s="12">
        <f t="shared" si="0"/>
        <v>2458597.54</v>
      </c>
      <c r="K33" s="13"/>
      <c r="L33" s="36"/>
    </row>
    <row r="34" spans="1:12" ht="18" x14ac:dyDescent="0.25">
      <c r="A34" s="1"/>
      <c r="B34" s="10"/>
      <c r="C34" s="11" t="s">
        <v>57</v>
      </c>
      <c r="D34" s="16" t="s">
        <v>52</v>
      </c>
      <c r="E34" s="12">
        <v>1202200</v>
      </c>
      <c r="F34" s="12"/>
      <c r="G34" s="13">
        <f>'ნსდს-საკასო 1 ივლისი'!G52</f>
        <v>373522.81</v>
      </c>
      <c r="H34" s="13">
        <f>'ნსდს-საკასო 1 ივლისი'!G52</f>
        <v>373522.81</v>
      </c>
      <c r="I34" s="13"/>
      <c r="J34" s="12">
        <f t="shared" si="0"/>
        <v>373522.81</v>
      </c>
      <c r="K34" s="13"/>
      <c r="L34" s="36"/>
    </row>
    <row r="35" spans="1:12" ht="18" x14ac:dyDescent="0.25">
      <c r="A35" s="1"/>
      <c r="B35" s="10"/>
      <c r="C35" s="11" t="s">
        <v>58</v>
      </c>
      <c r="D35" s="16" t="s">
        <v>53</v>
      </c>
      <c r="E35" s="12">
        <v>9110600</v>
      </c>
      <c r="F35" s="12"/>
      <c r="G35" s="13">
        <f>'სოცი-ხარჯვა 1 ივლისი'!J6</f>
        <v>5781143.0700000003</v>
      </c>
      <c r="H35" s="13">
        <f>'სოცი-საკასო 1 ივლისი'!G8</f>
        <v>4983965.37</v>
      </c>
      <c r="I35" s="13">
        <f>Sheet2!O7</f>
        <v>3901895.4699999997</v>
      </c>
      <c r="J35" s="12">
        <f t="shared" si="0"/>
        <v>8885860.8399999999</v>
      </c>
      <c r="K35" s="13"/>
      <c r="L35" s="36"/>
    </row>
    <row r="36" spans="1:12" ht="54" x14ac:dyDescent="0.25">
      <c r="A36" s="1"/>
      <c r="B36" s="10"/>
      <c r="C36" s="11" t="s">
        <v>59</v>
      </c>
      <c r="D36" s="16" t="s">
        <v>54</v>
      </c>
      <c r="E36" s="12">
        <v>40000</v>
      </c>
      <c r="F36" s="12"/>
      <c r="G36" s="13">
        <f>'სოცი-ხარჯვა 1 ივლისი'!J7</f>
        <v>0</v>
      </c>
      <c r="H36" s="13">
        <f>'სოცი-საკასო 1 ივლისი'!G9</f>
        <v>0</v>
      </c>
      <c r="I36" s="13">
        <f>'სოცი-ხარჯვა 1 ივლისი'!T7</f>
        <v>0</v>
      </c>
      <c r="J36" s="12">
        <f t="shared" si="0"/>
        <v>0</v>
      </c>
      <c r="K36" s="13"/>
      <c r="L36" s="36"/>
    </row>
    <row r="37" spans="1:12" ht="29.25" customHeight="1" x14ac:dyDescent="0.25">
      <c r="A37" s="1"/>
      <c r="B37" s="10"/>
      <c r="C37" s="11" t="s">
        <v>64</v>
      </c>
      <c r="D37" s="16" t="s">
        <v>61</v>
      </c>
      <c r="E37" s="12">
        <v>37800</v>
      </c>
      <c r="F37" s="12"/>
      <c r="G37" s="13">
        <f>'ნსდს-საკასო 1 ივლისი'!G55</f>
        <v>18900</v>
      </c>
      <c r="H37" s="13">
        <f>'ნსდს-საკასო 1 ივლისი'!G55</f>
        <v>18900</v>
      </c>
      <c r="I37" s="13"/>
      <c r="J37" s="12">
        <f t="shared" si="0"/>
        <v>18900</v>
      </c>
      <c r="K37" s="13"/>
      <c r="L37" s="36"/>
    </row>
    <row r="38" spans="1:12" ht="36" x14ac:dyDescent="0.25">
      <c r="A38" s="1"/>
      <c r="B38" s="10"/>
      <c r="C38" s="11" t="s">
        <v>65</v>
      </c>
      <c r="D38" s="16" t="s">
        <v>62</v>
      </c>
      <c r="E38" s="12">
        <v>543000</v>
      </c>
      <c r="F38" s="12"/>
      <c r="G38" s="13">
        <f>'ნსდს-საკასო 1 ივლისი'!G56</f>
        <v>0</v>
      </c>
      <c r="H38" s="13">
        <f>'ნსდს-საკასო 1 ივლისი'!G56</f>
        <v>0</v>
      </c>
      <c r="I38" s="13"/>
      <c r="J38" s="12">
        <f t="shared" si="0"/>
        <v>0</v>
      </c>
      <c r="K38" s="13"/>
      <c r="L38" s="36"/>
    </row>
    <row r="39" spans="1:12" ht="36" x14ac:dyDescent="0.25">
      <c r="A39" s="1"/>
      <c r="B39" s="10"/>
      <c r="C39" s="11" t="s">
        <v>66</v>
      </c>
      <c r="D39" s="28" t="s">
        <v>255</v>
      </c>
      <c r="E39" s="12"/>
      <c r="F39" s="12"/>
      <c r="G39" s="13"/>
      <c r="H39" s="13"/>
      <c r="I39" s="13"/>
      <c r="J39" s="13"/>
      <c r="K39" s="13"/>
      <c r="L39" s="36"/>
    </row>
    <row r="40" spans="1:12" ht="54" x14ac:dyDescent="0.25">
      <c r="A40" s="1"/>
      <c r="B40" s="10"/>
      <c r="C40" s="11" t="s">
        <v>67</v>
      </c>
      <c r="D40" s="28" t="s">
        <v>256</v>
      </c>
      <c r="E40" s="12"/>
      <c r="F40" s="12"/>
      <c r="G40" s="13"/>
      <c r="H40" s="13"/>
      <c r="I40" s="13"/>
      <c r="J40" s="13"/>
      <c r="K40" s="13"/>
      <c r="L40" s="36"/>
    </row>
    <row r="41" spans="1:12" ht="36" x14ac:dyDescent="0.25">
      <c r="A41" s="1"/>
      <c r="B41" s="10"/>
      <c r="C41" s="11" t="s">
        <v>265</v>
      </c>
      <c r="D41" s="28" t="s">
        <v>257</v>
      </c>
      <c r="E41" s="12"/>
      <c r="F41" s="12"/>
      <c r="G41" s="13"/>
      <c r="H41" s="13"/>
      <c r="I41" s="13"/>
      <c r="J41" s="13"/>
      <c r="K41" s="13"/>
      <c r="L41" s="36"/>
    </row>
    <row r="42" spans="1:12" ht="18" x14ac:dyDescent="0.25">
      <c r="A42" s="1"/>
      <c r="B42" s="10"/>
      <c r="C42" s="11" t="s">
        <v>266</v>
      </c>
      <c r="D42" s="28" t="s">
        <v>258</v>
      </c>
      <c r="E42" s="12"/>
      <c r="F42" s="12"/>
      <c r="G42" s="13"/>
      <c r="H42" s="13"/>
      <c r="I42" s="13"/>
      <c r="J42" s="13"/>
      <c r="K42" s="13"/>
      <c r="L42" s="36"/>
    </row>
    <row r="43" spans="1:12" ht="36" x14ac:dyDescent="0.25">
      <c r="A43" s="1"/>
      <c r="B43" s="10"/>
      <c r="C43" s="11" t="s">
        <v>267</v>
      </c>
      <c r="D43" s="28" t="s">
        <v>259</v>
      </c>
      <c r="E43" s="12"/>
      <c r="F43" s="12"/>
      <c r="G43" s="13"/>
      <c r="H43" s="13"/>
      <c r="I43" s="13"/>
      <c r="J43" s="13"/>
      <c r="K43" s="13"/>
      <c r="L43" s="36"/>
    </row>
    <row r="44" spans="1:12" ht="54" x14ac:dyDescent="0.25">
      <c r="A44" s="1"/>
      <c r="B44" s="10"/>
      <c r="C44" s="11" t="s">
        <v>268</v>
      </c>
      <c r="D44" s="16" t="s">
        <v>63</v>
      </c>
      <c r="E44" s="12"/>
      <c r="F44" s="12"/>
      <c r="G44" s="13"/>
      <c r="H44" s="13"/>
      <c r="I44" s="13"/>
      <c r="J44" s="13"/>
      <c r="K44" s="13"/>
      <c r="L44" s="36"/>
    </row>
    <row r="45" spans="1:12" ht="90" x14ac:dyDescent="0.25">
      <c r="A45" s="1"/>
      <c r="B45" s="10"/>
      <c r="C45" s="11" t="s">
        <v>269</v>
      </c>
      <c r="D45" s="16" t="s">
        <v>275</v>
      </c>
      <c r="E45" s="12">
        <v>453000</v>
      </c>
      <c r="F45" s="12"/>
      <c r="G45" s="13">
        <f>'ნსდს-საკასო 1 ივლისი'!G57</f>
        <v>197540.14</v>
      </c>
      <c r="H45" s="13">
        <f>'ნსდს-საკასო 1 ივლისი'!G57</f>
        <v>197540.14</v>
      </c>
      <c r="I45" s="13">
        <f>E45-H45</f>
        <v>255459.86</v>
      </c>
      <c r="J45" s="13">
        <f>H45+I45</f>
        <v>453000</v>
      </c>
      <c r="K45" s="13"/>
      <c r="L45" s="36"/>
    </row>
    <row r="46" spans="1:12" ht="15.75" x14ac:dyDescent="0.25">
      <c r="A46" s="1"/>
      <c r="B46" s="3" t="s">
        <v>69</v>
      </c>
      <c r="C46" s="7"/>
      <c r="D46" s="2" t="s">
        <v>68</v>
      </c>
      <c r="E46" s="8">
        <f>E47+E48+E49+E50+E51+E52+E53+E54+E55</f>
        <v>8424000</v>
      </c>
      <c r="F46" s="15">
        <f>'დაზუსტებული-8,09,16'!M19</f>
        <v>7624000</v>
      </c>
      <c r="G46" s="8">
        <f>G47+G48+G49+G50+G51+G52+G53+G54+G55</f>
        <v>3349114.8499999996</v>
      </c>
      <c r="H46" s="8">
        <f>H47+H48+H49+H50+H51+H52+H53+H54+H55</f>
        <v>2798759.12</v>
      </c>
      <c r="I46" s="8">
        <f>მოსალოდნელი!L47</f>
        <v>4272005.5</v>
      </c>
      <c r="J46" s="8">
        <f t="shared" ref="J46:J110" si="1">H46+I46</f>
        <v>7070764.6200000001</v>
      </c>
      <c r="K46" s="18">
        <f>F46-J46</f>
        <v>553235.37999999989</v>
      </c>
      <c r="L46" s="38"/>
    </row>
    <row r="47" spans="1:12" ht="54" x14ac:dyDescent="0.25">
      <c r="A47" s="1"/>
      <c r="B47" s="10"/>
      <c r="C47" s="11" t="s">
        <v>74</v>
      </c>
      <c r="D47" s="16" t="s">
        <v>70</v>
      </c>
      <c r="E47" s="12">
        <v>900000</v>
      </c>
      <c r="F47" s="12"/>
      <c r="G47" s="13">
        <f>'ნსდს-საკასო 1 ივლისი'!G59</f>
        <v>265523.44</v>
      </c>
      <c r="H47" s="13">
        <f>'ნსდს-საკასო 1 ივლისი'!G59</f>
        <v>265523.44</v>
      </c>
      <c r="I47" s="13">
        <f>E47-H47</f>
        <v>634476.56000000006</v>
      </c>
      <c r="J47" s="13">
        <f t="shared" si="1"/>
        <v>900000</v>
      </c>
      <c r="K47" s="13"/>
      <c r="L47" s="36"/>
    </row>
    <row r="48" spans="1:12" ht="36" x14ac:dyDescent="0.25">
      <c r="A48" s="1"/>
      <c r="B48" s="10"/>
      <c r="C48" s="11" t="s">
        <v>75</v>
      </c>
      <c r="D48" s="16" t="s">
        <v>71</v>
      </c>
      <c r="E48" s="12">
        <v>2625000</v>
      </c>
      <c r="F48" s="12"/>
      <c r="G48" s="13">
        <f>'სოცი-ხარჯვა 1 ივლისი'!J9</f>
        <v>1752937.03</v>
      </c>
      <c r="H48" s="13">
        <f>'სოცი-საკასო 1 ივლისი'!G11</f>
        <v>1367395.4400000002</v>
      </c>
      <c r="I48" s="13">
        <f>Sheet2!O10</f>
        <v>1126307.45</v>
      </c>
      <c r="J48" s="13">
        <f t="shared" si="1"/>
        <v>2493702.89</v>
      </c>
      <c r="K48" s="13"/>
      <c r="L48" s="36"/>
    </row>
    <row r="49" spans="1:12" ht="36" x14ac:dyDescent="0.25">
      <c r="A49" s="1"/>
      <c r="B49" s="10"/>
      <c r="C49" s="11" t="s">
        <v>76</v>
      </c>
      <c r="D49" s="16" t="s">
        <v>72</v>
      </c>
      <c r="E49" s="12">
        <v>2269000</v>
      </c>
      <c r="F49" s="12"/>
      <c r="G49" s="13">
        <f>'სოცი-ხარჯვა 1 ივლისი'!J10</f>
        <v>1330654.3799999999</v>
      </c>
      <c r="H49" s="13">
        <f>'სოცი-საკასო 1 ივლისი'!G12</f>
        <v>1165840.24</v>
      </c>
      <c r="I49" s="13">
        <f>Sheet2!O11</f>
        <v>883728.62</v>
      </c>
      <c r="J49" s="13">
        <f t="shared" si="1"/>
        <v>2049568.8599999999</v>
      </c>
      <c r="K49" s="13"/>
      <c r="L49" s="36"/>
    </row>
    <row r="50" spans="1:12" ht="36" x14ac:dyDescent="0.25">
      <c r="A50" s="1"/>
      <c r="B50" s="10"/>
      <c r="C50" s="11" t="s">
        <v>77</v>
      </c>
      <c r="D50" s="16" t="s">
        <v>73</v>
      </c>
      <c r="E50" s="12">
        <v>2630000</v>
      </c>
      <c r="F50" s="12"/>
      <c r="G50" s="13">
        <f>'ნსდს-საკასო 1 ივლისი'!G61</f>
        <v>0</v>
      </c>
      <c r="H50" s="13">
        <f>'ნსდს-საკასო 1 ივლისი'!G61</f>
        <v>0</v>
      </c>
      <c r="I50" s="13"/>
      <c r="J50" s="13">
        <f t="shared" si="1"/>
        <v>0</v>
      </c>
      <c r="K50" s="13"/>
      <c r="L50" s="36"/>
    </row>
    <row r="51" spans="1:12" ht="36" x14ac:dyDescent="0.25">
      <c r="A51" s="1"/>
      <c r="B51" s="10"/>
      <c r="C51" s="11" t="s">
        <v>270</v>
      </c>
      <c r="D51" s="28" t="s">
        <v>260</v>
      </c>
      <c r="E51" s="12"/>
      <c r="F51" s="12"/>
      <c r="G51" s="13"/>
      <c r="H51" s="13"/>
      <c r="I51" s="13"/>
      <c r="J51" s="13">
        <f t="shared" si="1"/>
        <v>0</v>
      </c>
      <c r="K51" s="13"/>
      <c r="L51" s="36"/>
    </row>
    <row r="52" spans="1:12" ht="18" x14ac:dyDescent="0.25">
      <c r="A52" s="1"/>
      <c r="B52" s="10"/>
      <c r="C52" s="11" t="s">
        <v>271</v>
      </c>
      <c r="D52" s="28" t="s">
        <v>261</v>
      </c>
      <c r="E52" s="12"/>
      <c r="F52" s="12"/>
      <c r="G52" s="13"/>
      <c r="H52" s="13"/>
      <c r="I52" s="13"/>
      <c r="J52" s="13">
        <f t="shared" si="1"/>
        <v>0</v>
      </c>
      <c r="K52" s="13"/>
      <c r="L52" s="36"/>
    </row>
    <row r="53" spans="1:12" ht="36" x14ac:dyDescent="0.25">
      <c r="A53" s="1"/>
      <c r="B53" s="10"/>
      <c r="C53" s="11" t="s">
        <v>272</v>
      </c>
      <c r="D53" s="28" t="s">
        <v>262</v>
      </c>
      <c r="E53" s="12"/>
      <c r="F53" s="12"/>
      <c r="G53" s="13"/>
      <c r="H53" s="13"/>
      <c r="I53" s="13"/>
      <c r="J53" s="13">
        <f t="shared" si="1"/>
        <v>0</v>
      </c>
      <c r="K53" s="13"/>
      <c r="L53" s="36"/>
    </row>
    <row r="54" spans="1:12" ht="36" x14ac:dyDescent="0.25">
      <c r="A54" s="1"/>
      <c r="B54" s="10"/>
      <c r="C54" s="11" t="s">
        <v>273</v>
      </c>
      <c r="D54" s="28" t="s">
        <v>263</v>
      </c>
      <c r="E54" s="12"/>
      <c r="F54" s="12"/>
      <c r="G54" s="13"/>
      <c r="H54" s="13"/>
      <c r="I54" s="13"/>
      <c r="J54" s="13">
        <f t="shared" si="1"/>
        <v>0</v>
      </c>
      <c r="K54" s="13"/>
      <c r="L54" s="36"/>
    </row>
    <row r="55" spans="1:12" ht="72" x14ac:dyDescent="0.25">
      <c r="A55" s="1"/>
      <c r="B55" s="10"/>
      <c r="C55" s="11" t="s">
        <v>274</v>
      </c>
      <c r="D55" s="28" t="s">
        <v>264</v>
      </c>
      <c r="E55" s="12"/>
      <c r="F55" s="12"/>
      <c r="G55" s="13"/>
      <c r="H55" s="13"/>
      <c r="I55" s="13"/>
      <c r="J55" s="13">
        <f t="shared" si="1"/>
        <v>0</v>
      </c>
      <c r="K55" s="13"/>
      <c r="L55" s="36"/>
    </row>
    <row r="56" spans="1:12" ht="15.75" x14ac:dyDescent="0.25">
      <c r="A56" s="1"/>
      <c r="B56" s="3" t="s">
        <v>79</v>
      </c>
      <c r="C56" s="7"/>
      <c r="D56" s="2" t="s">
        <v>78</v>
      </c>
      <c r="E56" s="8">
        <f>E57+E58+E59+E60+E61+E62+E63</f>
        <v>7000000</v>
      </c>
      <c r="F56" s="15">
        <f>'დაზუსტებული-8,09,16'!M23</f>
        <v>6920000</v>
      </c>
      <c r="G56" s="8">
        <f>G57+G58+G59+G60+G61+G62+G63</f>
        <v>3488058.52</v>
      </c>
      <c r="H56" s="8">
        <f>H57+H58+H59+H60+H61+H62+H63+H65</f>
        <v>3142948.58</v>
      </c>
      <c r="I56" s="8">
        <f>I57+I58+I59+I60+I61+I62+I63+I65</f>
        <v>2839965.8925000001</v>
      </c>
      <c r="J56" s="8">
        <f>H56+I56</f>
        <v>5982914.4725000001</v>
      </c>
      <c r="K56" s="18">
        <f>F56-J56</f>
        <v>937085.52749999985</v>
      </c>
      <c r="L56" s="38"/>
    </row>
    <row r="57" spans="1:12" ht="18" x14ac:dyDescent="0.25">
      <c r="A57" s="1"/>
      <c r="B57" s="10"/>
      <c r="C57" s="11" t="s">
        <v>87</v>
      </c>
      <c r="D57" s="16" t="s">
        <v>80</v>
      </c>
      <c r="E57" s="12">
        <v>2700000</v>
      </c>
      <c r="F57" s="12"/>
      <c r="G57" s="13">
        <f>'სოცი-ხარჯვა 1 ივლისი'!J12</f>
        <v>1472726</v>
      </c>
      <c r="H57" s="13">
        <f>'სოცი-საკასო 1 ივლისი'!G14</f>
        <v>1233914</v>
      </c>
      <c r="I57" s="13">
        <f>Sheet2!O13</f>
        <v>1038485</v>
      </c>
      <c r="J57" s="13">
        <f t="shared" si="1"/>
        <v>2272399</v>
      </c>
      <c r="K57" s="13"/>
      <c r="L57" s="36"/>
    </row>
    <row r="58" spans="1:12" ht="18" x14ac:dyDescent="0.25">
      <c r="A58" s="1"/>
      <c r="B58" s="10"/>
      <c r="C58" s="11" t="s">
        <v>88</v>
      </c>
      <c r="D58" s="16" t="s">
        <v>81</v>
      </c>
      <c r="E58" s="12">
        <v>2474700</v>
      </c>
      <c r="F58" s="12"/>
      <c r="G58" s="13">
        <f>'სოცი-ხარჯვა 1 ივლისი'!J13</f>
        <v>1238395.4300000002</v>
      </c>
      <c r="H58" s="13">
        <f>'სოცი-საკასო 1 ივლისი'!G15</f>
        <v>1045881.3099999999</v>
      </c>
      <c r="I58" s="13">
        <f>Sheet2!O14</f>
        <v>855283.19</v>
      </c>
      <c r="J58" s="13">
        <f t="shared" si="1"/>
        <v>1901164.5</v>
      </c>
      <c r="K58" s="13"/>
      <c r="L58" s="36"/>
    </row>
    <row r="59" spans="1:12" ht="18" x14ac:dyDescent="0.25">
      <c r="A59" s="1"/>
      <c r="B59" s="10"/>
      <c r="C59" s="11" t="s">
        <v>89</v>
      </c>
      <c r="D59" s="16" t="s">
        <v>82</v>
      </c>
      <c r="E59" s="12">
        <v>413300</v>
      </c>
      <c r="F59" s="12"/>
      <c r="G59" s="13">
        <f>'სოცი-ხარჯვა 1 ივლისი'!J14</f>
        <v>251219.29</v>
      </c>
      <c r="H59" s="13">
        <f>'სოცი-საკასო 1 ივლისი'!G16</f>
        <v>216777.63</v>
      </c>
      <c r="I59" s="13">
        <f>Sheet2!O15</f>
        <v>158895.5025</v>
      </c>
      <c r="J59" s="13">
        <f t="shared" si="1"/>
        <v>375673.13250000001</v>
      </c>
      <c r="K59" s="13"/>
      <c r="L59" s="36"/>
    </row>
    <row r="60" spans="1:12" ht="54" x14ac:dyDescent="0.25">
      <c r="A60" s="1"/>
      <c r="B60" s="10"/>
      <c r="C60" s="11" t="s">
        <v>90</v>
      </c>
      <c r="D60" s="16" t="s">
        <v>83</v>
      </c>
      <c r="E60" s="12">
        <v>491500</v>
      </c>
      <c r="F60" s="12"/>
      <c r="G60" s="13">
        <f>'ნსდს-საკასო 1 ივლისი'!G63</f>
        <v>77385</v>
      </c>
      <c r="H60" s="13">
        <f>'ნსდს-საკასო 1 ივლისი'!G63</f>
        <v>77385</v>
      </c>
      <c r="I60" s="13">
        <f>E60-H60</f>
        <v>414115</v>
      </c>
      <c r="J60" s="13">
        <f t="shared" si="1"/>
        <v>491500</v>
      </c>
      <c r="K60" s="13"/>
      <c r="L60" s="36"/>
    </row>
    <row r="61" spans="1:12" ht="54" x14ac:dyDescent="0.25">
      <c r="A61" s="1"/>
      <c r="B61" s="10"/>
      <c r="C61" s="11" t="s">
        <v>91</v>
      </c>
      <c r="D61" s="16" t="s">
        <v>84</v>
      </c>
      <c r="E61" s="12">
        <v>800000</v>
      </c>
      <c r="F61" s="12"/>
      <c r="G61" s="13">
        <f>'სოცი-ხარჯვა 1 ივლისი'!J15</f>
        <v>418127.8</v>
      </c>
      <c r="H61" s="13">
        <f>'სოცი-საკასო 1 ივლისი'!G17</f>
        <v>357398.00000000006</v>
      </c>
      <c r="I61" s="13">
        <f>Sheet2!O16</f>
        <v>326624.2</v>
      </c>
      <c r="J61" s="13">
        <f t="shared" si="1"/>
        <v>684022.20000000007</v>
      </c>
      <c r="K61" s="13"/>
      <c r="L61" s="36"/>
    </row>
    <row r="62" spans="1:12" ht="18" x14ac:dyDescent="0.25">
      <c r="A62" s="1"/>
      <c r="B62" s="10"/>
      <c r="C62" s="11" t="s">
        <v>92</v>
      </c>
      <c r="D62" s="16" t="s">
        <v>85</v>
      </c>
      <c r="E62" s="12">
        <v>50500</v>
      </c>
      <c r="F62" s="12"/>
      <c r="G62" s="13">
        <f>'ნსდს-საკასო 1 ივლისი'!G64</f>
        <v>30205</v>
      </c>
      <c r="H62" s="13">
        <f>'ნსდს-საკასო 1 ივლისი'!G64</f>
        <v>30205</v>
      </c>
      <c r="I62" s="13">
        <f>E62-H62</f>
        <v>20295</v>
      </c>
      <c r="J62" s="13">
        <f t="shared" si="1"/>
        <v>50500</v>
      </c>
      <c r="K62" s="13"/>
      <c r="L62" s="36"/>
    </row>
    <row r="63" spans="1:12" ht="18" x14ac:dyDescent="0.25">
      <c r="A63" s="1"/>
      <c r="B63" s="10"/>
      <c r="C63" s="11" t="s">
        <v>93</v>
      </c>
      <c r="D63" s="16" t="s">
        <v>86</v>
      </c>
      <c r="E63" s="12">
        <v>70000</v>
      </c>
      <c r="F63" s="12">
        <f>F64+F65+F66</f>
        <v>226000</v>
      </c>
      <c r="G63" s="13"/>
      <c r="H63" s="13">
        <f>მედიკამენტები!D4</f>
        <v>163387.63999999998</v>
      </c>
      <c r="I63" s="13">
        <f>მედიკამენტები!F4</f>
        <v>2268</v>
      </c>
      <c r="J63" s="13">
        <f>H63+I63</f>
        <v>165655.63999999998</v>
      </c>
      <c r="K63" s="13"/>
      <c r="L63" s="36"/>
    </row>
    <row r="64" spans="1:12" ht="18" x14ac:dyDescent="0.25">
      <c r="A64" s="1"/>
      <c r="B64" s="10"/>
      <c r="C64" s="11"/>
      <c r="D64" s="16" t="s">
        <v>282</v>
      </c>
      <c r="E64" s="12">
        <v>34000</v>
      </c>
      <c r="F64" s="12">
        <v>34000</v>
      </c>
      <c r="G64" s="13"/>
      <c r="H64" s="13"/>
      <c r="I64" s="13"/>
      <c r="J64" s="13">
        <f t="shared" si="1"/>
        <v>0</v>
      </c>
      <c r="K64" s="13"/>
      <c r="L64" s="36"/>
    </row>
    <row r="65" spans="1:12" ht="72" x14ac:dyDescent="0.25">
      <c r="A65" s="1"/>
      <c r="B65" s="10"/>
      <c r="C65" s="11"/>
      <c r="D65" s="16" t="s">
        <v>283</v>
      </c>
      <c r="E65" s="12">
        <v>36000</v>
      </c>
      <c r="F65" s="12">
        <v>42000</v>
      </c>
      <c r="G65" s="13"/>
      <c r="H65" s="13">
        <v>18000</v>
      </c>
      <c r="I65" s="13">
        <f>F65-H65</f>
        <v>24000</v>
      </c>
      <c r="J65" s="13">
        <f t="shared" si="1"/>
        <v>42000</v>
      </c>
      <c r="K65" s="13"/>
      <c r="L65" s="36"/>
    </row>
    <row r="66" spans="1:12" ht="18" x14ac:dyDescent="0.25">
      <c r="A66" s="1"/>
      <c r="B66" s="10"/>
      <c r="C66" s="11"/>
      <c r="D66" s="16" t="s">
        <v>467</v>
      </c>
      <c r="E66" s="12"/>
      <c r="F66" s="12">
        <v>150000</v>
      </c>
      <c r="G66" s="13"/>
      <c r="H66" s="13"/>
      <c r="I66" s="13"/>
      <c r="J66" s="13">
        <f t="shared" si="1"/>
        <v>0</v>
      </c>
      <c r="K66" s="13"/>
      <c r="L66" s="36"/>
    </row>
    <row r="67" spans="1:12" ht="15.75" x14ac:dyDescent="0.25">
      <c r="A67" s="1"/>
      <c r="B67" s="3" t="s">
        <v>94</v>
      </c>
      <c r="C67" s="7"/>
      <c r="D67" s="2" t="s">
        <v>95</v>
      </c>
      <c r="E67" s="8">
        <f>E68+E69+E70+E71+E72+E73</f>
        <v>5000000</v>
      </c>
      <c r="F67" s="15">
        <f>'დაზუსტებული-8,09,16'!M26</f>
        <v>5000000</v>
      </c>
      <c r="G67" s="8">
        <f>G68+G69+G70+G71+G72+G73</f>
        <v>3052518.46</v>
      </c>
      <c r="H67" s="8">
        <f>H68+H69+H70+H71+H72+H73</f>
        <v>2680077.84</v>
      </c>
      <c r="I67" s="8">
        <f>I68+I69+I70+I71+I72+I73</f>
        <v>1763651.21</v>
      </c>
      <c r="J67" s="8">
        <f t="shared" si="1"/>
        <v>4443729.05</v>
      </c>
      <c r="K67" s="18">
        <f>F67-J67</f>
        <v>556270.95000000019</v>
      </c>
      <c r="L67" s="38"/>
    </row>
    <row r="68" spans="1:12" ht="72" x14ac:dyDescent="0.25">
      <c r="A68" s="1"/>
      <c r="B68" s="10"/>
      <c r="C68" s="11" t="s">
        <v>243</v>
      </c>
      <c r="D68" s="16" t="s">
        <v>96</v>
      </c>
      <c r="E68" s="12">
        <v>890000</v>
      </c>
      <c r="F68" s="12"/>
      <c r="G68" s="13">
        <f>'სოცი-ხარჯვა 1 ივლისი'!J17</f>
        <v>447194.36</v>
      </c>
      <c r="H68" s="13">
        <f>'სოცი-საკასო 1 ივლისი'!G22</f>
        <v>354522.93</v>
      </c>
      <c r="I68" s="13">
        <f>Sheet2!O18</f>
        <v>361116.55000000005</v>
      </c>
      <c r="J68" s="13">
        <f t="shared" si="1"/>
        <v>715639.48</v>
      </c>
      <c r="K68" s="13"/>
      <c r="L68" s="36"/>
    </row>
    <row r="69" spans="1:12" ht="54" x14ac:dyDescent="0.25">
      <c r="A69" s="1"/>
      <c r="B69" s="10"/>
      <c r="C69" s="11" t="s">
        <v>244</v>
      </c>
      <c r="D69" s="16" t="s">
        <v>97</v>
      </c>
      <c r="E69" s="12">
        <v>2772800</v>
      </c>
      <c r="F69" s="12"/>
      <c r="G69" s="13">
        <f>'სოცი-ხარჯვა 1 ივლისი'!J18</f>
        <v>1612479.1</v>
      </c>
      <c r="H69" s="13">
        <f>'სოცი-საკასო 1 ივლისი'!G23</f>
        <v>1381492.08</v>
      </c>
      <c r="I69" s="13">
        <f>Sheet2!O19</f>
        <v>1154011.1599999999</v>
      </c>
      <c r="J69" s="13">
        <f t="shared" si="1"/>
        <v>2535503.2400000002</v>
      </c>
      <c r="K69" s="13"/>
      <c r="L69" s="36"/>
    </row>
    <row r="70" spans="1:12" ht="18" x14ac:dyDescent="0.25">
      <c r="A70" s="1"/>
      <c r="B70" s="10"/>
      <c r="C70" s="11" t="s">
        <v>245</v>
      </c>
      <c r="D70" s="16" t="s">
        <v>98</v>
      </c>
      <c r="E70" s="12">
        <v>881200</v>
      </c>
      <c r="F70" s="12"/>
      <c r="G70" s="13">
        <f>'სოცი-საკასო 1 ივლისი'!G24</f>
        <v>741263.41999999993</v>
      </c>
      <c r="H70" s="13">
        <f>მედიკამენტები!D5</f>
        <v>741263.41999999993</v>
      </c>
      <c r="I70" s="13">
        <f>მედიკამენტები!F5</f>
        <v>58150.64</v>
      </c>
      <c r="J70" s="13">
        <f t="shared" si="1"/>
        <v>799414.05999999994</v>
      </c>
      <c r="K70" s="13"/>
      <c r="L70" s="36"/>
    </row>
    <row r="71" spans="1:12" ht="36" x14ac:dyDescent="0.25">
      <c r="A71" s="1"/>
      <c r="B71" s="10"/>
      <c r="C71" s="11" t="s">
        <v>246</v>
      </c>
      <c r="D71" s="16" t="s">
        <v>99</v>
      </c>
      <c r="E71" s="12">
        <v>36000</v>
      </c>
      <c r="F71" s="12"/>
      <c r="G71" s="13">
        <f>'სოცი-საკასო 1 ივლისი'!G25</f>
        <v>18000</v>
      </c>
      <c r="H71" s="13">
        <f>'სოცი-საკასო 1 ივლისი'!G25</f>
        <v>18000</v>
      </c>
      <c r="I71" s="13">
        <f>E71-H71</f>
        <v>18000</v>
      </c>
      <c r="J71" s="13">
        <f t="shared" si="1"/>
        <v>36000</v>
      </c>
      <c r="K71" s="13"/>
      <c r="L71" s="36"/>
    </row>
    <row r="72" spans="1:12" ht="18" x14ac:dyDescent="0.25">
      <c r="A72" s="1"/>
      <c r="B72" s="10"/>
      <c r="C72" s="11" t="s">
        <v>247</v>
      </c>
      <c r="D72" s="16" t="s">
        <v>100</v>
      </c>
      <c r="E72" s="12">
        <v>120000</v>
      </c>
      <c r="F72" s="12"/>
      <c r="G72" s="13">
        <f>'სოცი-ხარჯვა 1 ივლისი'!J19</f>
        <v>80000</v>
      </c>
      <c r="H72" s="13">
        <f>'სოცი-საკასო 1 ივლისი'!G26</f>
        <v>70000</v>
      </c>
      <c r="I72" s="13">
        <v>60000</v>
      </c>
      <c r="J72" s="13">
        <f t="shared" si="1"/>
        <v>130000</v>
      </c>
      <c r="K72" s="13"/>
      <c r="L72" s="36"/>
    </row>
    <row r="73" spans="1:12" ht="36" x14ac:dyDescent="0.25">
      <c r="A73" s="1"/>
      <c r="B73" s="10"/>
      <c r="C73" s="11" t="s">
        <v>248</v>
      </c>
      <c r="D73" s="16" t="s">
        <v>101</v>
      </c>
      <c r="E73" s="12">
        <v>300000</v>
      </c>
      <c r="F73" s="12"/>
      <c r="G73" s="13">
        <f>'სოცი-ხარჯვა 1 ივლისი'!J20</f>
        <v>153581.57999999999</v>
      </c>
      <c r="H73" s="13">
        <f>'სოცი-საკასო 1 ივლისი'!G27</f>
        <v>114799.41</v>
      </c>
      <c r="I73" s="13">
        <f>Sheet2!O21</f>
        <v>112372.86</v>
      </c>
      <c r="J73" s="13">
        <f t="shared" si="1"/>
        <v>227172.27000000002</v>
      </c>
      <c r="K73" s="13"/>
      <c r="L73" s="36"/>
    </row>
    <row r="74" spans="1:12" ht="15.75" x14ac:dyDescent="0.25">
      <c r="A74" s="1"/>
      <c r="B74" s="3" t="s">
        <v>103</v>
      </c>
      <c r="C74" s="7"/>
      <c r="D74" s="2" t="s">
        <v>102</v>
      </c>
      <c r="E74" s="8">
        <f>E75+E76+E77+E78+E79</f>
        <v>400000</v>
      </c>
      <c r="F74" s="15">
        <f>'დაზუსტებული-8,09,16'!M27</f>
        <v>400000</v>
      </c>
      <c r="G74" s="8">
        <f>G75+G76+G77+G78+G79</f>
        <v>0</v>
      </c>
      <c r="H74" s="8">
        <f>H75+H76+H77+H78+H79</f>
        <v>0</v>
      </c>
      <c r="I74" s="8">
        <f>მოსალოდნელი!L72</f>
        <v>387274</v>
      </c>
      <c r="J74" s="8">
        <f t="shared" si="1"/>
        <v>387274</v>
      </c>
      <c r="K74" s="18">
        <f>F74-J74</f>
        <v>12726</v>
      </c>
      <c r="L74" s="38"/>
    </row>
    <row r="75" spans="1:12" ht="18" x14ac:dyDescent="0.25">
      <c r="A75" s="1"/>
      <c r="B75" s="10"/>
      <c r="C75" s="11" t="s">
        <v>249</v>
      </c>
      <c r="D75" s="16" t="s">
        <v>104</v>
      </c>
      <c r="E75" s="12">
        <v>100000</v>
      </c>
      <c r="F75" s="12"/>
      <c r="G75" s="13">
        <f>'ნსდს-საკასო 1 ივლისი'!G66</f>
        <v>0</v>
      </c>
      <c r="H75" s="13">
        <f>'ნსდს-საკასო 1 ივლისი'!G66</f>
        <v>0</v>
      </c>
      <c r="I75" s="13"/>
      <c r="J75" s="13">
        <f t="shared" si="1"/>
        <v>0</v>
      </c>
      <c r="K75" s="13"/>
      <c r="L75" s="36"/>
    </row>
    <row r="76" spans="1:12" ht="36" x14ac:dyDescent="0.25">
      <c r="A76" s="1"/>
      <c r="B76" s="10"/>
      <c r="C76" s="11" t="s">
        <v>250</v>
      </c>
      <c r="D76" s="16" t="s">
        <v>105</v>
      </c>
      <c r="E76" s="12">
        <v>65000</v>
      </c>
      <c r="F76" s="12"/>
      <c r="G76" s="13">
        <f>'ნსდს-საკასო 1 ივლისი'!G67</f>
        <v>0</v>
      </c>
      <c r="H76" s="13">
        <f>'ნსდს-საკასო 1 ივლისი'!G67</f>
        <v>0</v>
      </c>
      <c r="I76" s="13"/>
      <c r="J76" s="13">
        <f t="shared" si="1"/>
        <v>0</v>
      </c>
      <c r="K76" s="13"/>
      <c r="L76" s="36"/>
    </row>
    <row r="77" spans="1:12" ht="18" x14ac:dyDescent="0.25">
      <c r="A77" s="1"/>
      <c r="B77" s="10"/>
      <c r="C77" s="11" t="s">
        <v>251</v>
      </c>
      <c r="D77" s="16" t="s">
        <v>106</v>
      </c>
      <c r="E77" s="12">
        <v>60000</v>
      </c>
      <c r="F77" s="12"/>
      <c r="G77" s="13">
        <f>'ნსდს-საკასო 1 ივლისი'!G68</f>
        <v>0</v>
      </c>
      <c r="H77" s="13">
        <f>'ნსდს-საკასო 1 ივლისი'!G68</f>
        <v>0</v>
      </c>
      <c r="I77" s="13"/>
      <c r="J77" s="13">
        <f t="shared" si="1"/>
        <v>0</v>
      </c>
      <c r="K77" s="13"/>
      <c r="L77" s="36"/>
    </row>
    <row r="78" spans="1:12" ht="18" x14ac:dyDescent="0.25">
      <c r="A78" s="1"/>
      <c r="B78" s="10"/>
      <c r="C78" s="11" t="s">
        <v>252</v>
      </c>
      <c r="D78" s="16" t="s">
        <v>107</v>
      </c>
      <c r="E78" s="12">
        <v>100000</v>
      </c>
      <c r="F78" s="12"/>
      <c r="G78" s="13">
        <f>'ნსდს-საკასო 1 ივლისი'!G69</f>
        <v>0</v>
      </c>
      <c r="H78" s="13">
        <f>'ნსდს-საკასო 1 ივლისი'!G69</f>
        <v>0</v>
      </c>
      <c r="I78" s="13"/>
      <c r="J78" s="13">
        <f t="shared" si="1"/>
        <v>0</v>
      </c>
      <c r="K78" s="13"/>
      <c r="L78" s="36"/>
    </row>
    <row r="79" spans="1:12" ht="18" x14ac:dyDescent="0.25">
      <c r="A79" s="1"/>
      <c r="B79" s="10"/>
      <c r="C79" s="11" t="s">
        <v>253</v>
      </c>
      <c r="D79" s="16" t="s">
        <v>108</v>
      </c>
      <c r="E79" s="12">
        <v>75000</v>
      </c>
      <c r="F79" s="12"/>
      <c r="G79" s="13">
        <f>'ნსდს-საკასო 1 ივლისი'!G70</f>
        <v>0</v>
      </c>
      <c r="H79" s="13">
        <f>'ნსდს-საკასო 1 ივლისი'!G70</f>
        <v>0</v>
      </c>
      <c r="I79" s="13"/>
      <c r="J79" s="13">
        <f t="shared" si="1"/>
        <v>0</v>
      </c>
      <c r="K79" s="13"/>
      <c r="L79" s="36"/>
    </row>
    <row r="80" spans="1:12" ht="15.75" x14ac:dyDescent="0.25">
      <c r="A80" s="1"/>
      <c r="B80" s="3" t="s">
        <v>109</v>
      </c>
      <c r="C80" s="7"/>
      <c r="D80" s="2" t="s">
        <v>110</v>
      </c>
      <c r="E80" s="8">
        <f>E82+E83+E84</f>
        <v>0</v>
      </c>
      <c r="F80" s="15">
        <v>15630000</v>
      </c>
      <c r="G80" s="8">
        <f>G82+G83+G84</f>
        <v>2689610.0999999996</v>
      </c>
      <c r="H80" s="8">
        <f>H82+H83+H84</f>
        <v>2053006.9900000002</v>
      </c>
      <c r="I80" s="8">
        <f>მოსალოდნელი!L78</f>
        <v>12079900</v>
      </c>
      <c r="J80" s="8">
        <f t="shared" si="1"/>
        <v>14132906.99</v>
      </c>
      <c r="K80" s="18">
        <f>F80-J80</f>
        <v>1497093.0099999998</v>
      </c>
      <c r="L80" s="38"/>
    </row>
    <row r="81" spans="1:12" ht="18" x14ac:dyDescent="0.25">
      <c r="A81" s="1"/>
      <c r="B81" s="10"/>
      <c r="C81" s="10" t="s">
        <v>114</v>
      </c>
      <c r="D81" s="16" t="s">
        <v>491</v>
      </c>
      <c r="E81" s="10"/>
      <c r="F81" s="10"/>
      <c r="G81" s="10"/>
      <c r="H81" s="10"/>
      <c r="I81" s="10"/>
      <c r="J81" s="10"/>
      <c r="K81" s="10"/>
      <c r="L81" s="38"/>
    </row>
    <row r="82" spans="1:12" ht="18" x14ac:dyDescent="0.25">
      <c r="A82" s="1"/>
      <c r="B82" s="10"/>
      <c r="C82" s="11" t="s">
        <v>115</v>
      </c>
      <c r="D82" s="16" t="s">
        <v>111</v>
      </c>
      <c r="E82" s="12"/>
      <c r="F82" s="12"/>
      <c r="G82" s="13">
        <f>'სოცი-ხარჯვა 1 ივლისი'!J67</f>
        <v>1934309.2499999995</v>
      </c>
      <c r="H82" s="13">
        <f>'სოცი-საკასო 1 ივლისი'!G29</f>
        <v>1297706.1400000001</v>
      </c>
      <c r="I82" s="13"/>
      <c r="J82" s="13">
        <f t="shared" si="1"/>
        <v>1297706.1400000001</v>
      </c>
      <c r="K82" s="13"/>
      <c r="L82" s="36"/>
    </row>
    <row r="83" spans="1:12" ht="36" x14ac:dyDescent="0.25">
      <c r="A83" s="1"/>
      <c r="B83" s="10"/>
      <c r="C83" s="11" t="s">
        <v>116</v>
      </c>
      <c r="D83" s="16" t="s">
        <v>112</v>
      </c>
      <c r="E83" s="12"/>
      <c r="F83" s="12"/>
      <c r="G83" s="13">
        <f>'სოცი-საკასო 1 ივლისი'!G30</f>
        <v>638872.05000000005</v>
      </c>
      <c r="H83" s="13">
        <f>'სოცი-საკასო 1 ივლისი'!G30</f>
        <v>638872.05000000005</v>
      </c>
      <c r="I83" s="13"/>
      <c r="J83" s="13">
        <f t="shared" si="1"/>
        <v>638872.05000000005</v>
      </c>
      <c r="K83" s="13"/>
      <c r="L83" s="36"/>
    </row>
    <row r="84" spans="1:12" ht="18" x14ac:dyDescent="0.25">
      <c r="A84" s="1"/>
      <c r="B84" s="10"/>
      <c r="C84" s="11" t="s">
        <v>490</v>
      </c>
      <c r="D84" s="16" t="s">
        <v>113</v>
      </c>
      <c r="E84" s="12"/>
      <c r="F84" s="12"/>
      <c r="G84" s="13">
        <f>'სოცი-საკასო 1 ივლისი'!G31</f>
        <v>116428.79999999999</v>
      </c>
      <c r="H84" s="13">
        <f>'სოცი-საკასო 1 ივლისი'!G31</f>
        <v>116428.79999999999</v>
      </c>
      <c r="I84" s="13"/>
      <c r="J84" s="13">
        <f t="shared" si="1"/>
        <v>116428.79999999999</v>
      </c>
      <c r="K84" s="13"/>
      <c r="L84" s="36"/>
    </row>
    <row r="85" spans="1:12" ht="36" x14ac:dyDescent="0.25">
      <c r="A85" s="1"/>
      <c r="B85" s="19" t="s">
        <v>117</v>
      </c>
      <c r="C85" s="20"/>
      <c r="D85" s="21" t="s">
        <v>118</v>
      </c>
      <c r="E85" s="22">
        <f>E86+E94+E100+E103+E111+E116+E129+E136+E141+E146</f>
        <v>146451000</v>
      </c>
      <c r="F85" s="22"/>
      <c r="G85" s="22">
        <f>G86+G94+G100+G103+G111+G116+G129+G136+G141+G146</f>
        <v>71442015.780000001</v>
      </c>
      <c r="H85" s="22">
        <f>H86+H94+H100+H103+H111+H116+H129+H136+H141+H146</f>
        <v>68043944.169999987</v>
      </c>
      <c r="I85" s="22">
        <f>I86+I94+I100+I103+I111+I116+I129+I136+I141+I146</f>
        <v>69743268.609999999</v>
      </c>
      <c r="J85" s="22">
        <f t="shared" si="1"/>
        <v>137787212.77999997</v>
      </c>
      <c r="K85" s="22"/>
      <c r="L85" s="39"/>
    </row>
    <row r="86" spans="1:12" ht="15.75" x14ac:dyDescent="0.25">
      <c r="A86" s="1"/>
      <c r="B86" s="3" t="s">
        <v>120</v>
      </c>
      <c r="C86" s="7"/>
      <c r="D86" s="2" t="s">
        <v>119</v>
      </c>
      <c r="E86" s="8">
        <f>E87+E88+E89+E90+E91+E92+E93</f>
        <v>15000000</v>
      </c>
      <c r="F86" s="15">
        <f>'დაზუსტებული-8,09,16'!M31</f>
        <v>15302500</v>
      </c>
      <c r="G86" s="8">
        <f>G87+G88+G89+G90+G91+G92+G93</f>
        <v>9409213.8399999999</v>
      </c>
      <c r="H86" s="8">
        <f>H87+H88+H89+H90+H91+H92+H93</f>
        <v>7997968.8799999999</v>
      </c>
      <c r="I86" s="8">
        <f>I87+I88+I89+I90+I91+I92+I93</f>
        <v>6924349.9199999999</v>
      </c>
      <c r="J86" s="8">
        <f t="shared" si="1"/>
        <v>14922318.800000001</v>
      </c>
      <c r="K86" s="18">
        <f>F86-J86</f>
        <v>380181.19999999925</v>
      </c>
      <c r="L86" s="38"/>
    </row>
    <row r="87" spans="1:12" ht="18" x14ac:dyDescent="0.25">
      <c r="A87" s="1"/>
      <c r="B87" s="10"/>
      <c r="C87" s="11" t="s">
        <v>128</v>
      </c>
      <c r="D87" s="16" t="s">
        <v>121</v>
      </c>
      <c r="E87" s="12">
        <v>2865300</v>
      </c>
      <c r="F87" s="12"/>
      <c r="G87" s="13">
        <f>'სოცი-ხარჯვა 1 ივლისი'!J22</f>
        <v>1671418</v>
      </c>
      <c r="H87" s="13">
        <f>'სოცი-საკასო 1 ივლისი'!G33</f>
        <v>1432644</v>
      </c>
      <c r="I87" s="13">
        <f>Sheet2!O23</f>
        <v>1193870</v>
      </c>
      <c r="J87" s="13">
        <f t="shared" si="1"/>
        <v>2626514</v>
      </c>
      <c r="K87" s="13"/>
      <c r="L87" s="36"/>
    </row>
    <row r="88" spans="1:12" ht="18" x14ac:dyDescent="0.25">
      <c r="A88" s="1"/>
      <c r="B88" s="10"/>
      <c r="C88" s="11" t="s">
        <v>128</v>
      </c>
      <c r="D88" s="16" t="s">
        <v>122</v>
      </c>
      <c r="E88" s="12">
        <v>70100</v>
      </c>
      <c r="F88" s="12"/>
      <c r="G88" s="13">
        <f>'სოცი-ხარჯვა 1 ივლისი'!J23</f>
        <v>40894</v>
      </c>
      <c r="H88" s="13">
        <f>'სოცი-საკასო 1 ივლისი'!G34</f>
        <v>35052</v>
      </c>
      <c r="I88" s="13">
        <f>Sheet2!O24</f>
        <v>29210</v>
      </c>
      <c r="J88" s="13">
        <f t="shared" si="1"/>
        <v>64262</v>
      </c>
      <c r="K88" s="13"/>
      <c r="L88" s="36"/>
    </row>
    <row r="89" spans="1:12" ht="18" x14ac:dyDescent="0.25">
      <c r="A89" s="1"/>
      <c r="B89" s="10"/>
      <c r="C89" s="11" t="s">
        <v>128</v>
      </c>
      <c r="D89" s="16" t="s">
        <v>123</v>
      </c>
      <c r="E89" s="12">
        <v>151000</v>
      </c>
      <c r="F89" s="12"/>
      <c r="G89" s="13">
        <f>'სოცი-ხარჯვა 1 ივლისი'!J24</f>
        <v>81063.3</v>
      </c>
      <c r="H89" s="13">
        <f>'სოცი-საკასო 1 ივლისი'!G35</f>
        <v>70484.5</v>
      </c>
      <c r="I89" s="13">
        <f>Sheet2!O25</f>
        <v>58903.6</v>
      </c>
      <c r="J89" s="13">
        <f t="shared" si="1"/>
        <v>129388.1</v>
      </c>
      <c r="K89" s="13"/>
      <c r="L89" s="36"/>
    </row>
    <row r="90" spans="1:12" ht="18" x14ac:dyDescent="0.25">
      <c r="A90" s="1"/>
      <c r="B90" s="10"/>
      <c r="C90" s="11" t="s">
        <v>136</v>
      </c>
      <c r="D90" s="16" t="s">
        <v>124</v>
      </c>
      <c r="E90" s="12">
        <v>662300</v>
      </c>
      <c r="F90" s="12"/>
      <c r="G90" s="13">
        <f>'სოცი-ხარჯვა 1 ივლისი'!J25</f>
        <v>386330</v>
      </c>
      <c r="H90" s="13">
        <f>'სოცი-საკასო 1 ივლისი'!G36</f>
        <v>331140</v>
      </c>
      <c r="I90" s="13">
        <f>Sheet2!O26</f>
        <v>275950</v>
      </c>
      <c r="J90" s="13">
        <f t="shared" si="1"/>
        <v>607090</v>
      </c>
      <c r="K90" s="13"/>
      <c r="L90" s="36"/>
    </row>
    <row r="91" spans="1:12" ht="18" x14ac:dyDescent="0.25">
      <c r="A91" s="1"/>
      <c r="B91" s="10"/>
      <c r="C91" s="11" t="s">
        <v>137</v>
      </c>
      <c r="D91" s="16" t="s">
        <v>125</v>
      </c>
      <c r="E91" s="12">
        <v>96800</v>
      </c>
      <c r="F91" s="12"/>
      <c r="G91" s="13">
        <f>'სოცი-ხარჯვა 1 ივლისი'!J26</f>
        <v>135450</v>
      </c>
      <c r="H91" s="13">
        <f>'სოცი-საკასო 1 ივლისი'!G37</f>
        <v>116100</v>
      </c>
      <c r="I91" s="13">
        <f>Sheet2!O27</f>
        <v>96750</v>
      </c>
      <c r="J91" s="13">
        <f t="shared" si="1"/>
        <v>212850</v>
      </c>
      <c r="K91" s="13"/>
      <c r="L91" s="36"/>
    </row>
    <row r="92" spans="1:12" ht="18" x14ac:dyDescent="0.25">
      <c r="A92" s="1"/>
      <c r="B92" s="10"/>
      <c r="C92" s="11" t="s">
        <v>138</v>
      </c>
      <c r="D92" s="16" t="s">
        <v>126</v>
      </c>
      <c r="E92" s="12">
        <v>10614500</v>
      </c>
      <c r="F92" s="12"/>
      <c r="G92" s="13">
        <f>'სოცი-ხარჯვა 1 ივლისი'!J27</f>
        <v>6780993.54</v>
      </c>
      <c r="H92" s="13">
        <f>'სოცი-საკასო 1 ივლისი'!G38</f>
        <v>5743913.3799999999</v>
      </c>
      <c r="I92" s="13">
        <f>Sheet2!O28</f>
        <v>5041506.32</v>
      </c>
      <c r="J92" s="13">
        <f t="shared" si="1"/>
        <v>10785419.699999999</v>
      </c>
      <c r="K92" s="13"/>
      <c r="L92" s="36"/>
    </row>
    <row r="93" spans="1:12" ht="36" x14ac:dyDescent="0.25">
      <c r="A93" s="1"/>
      <c r="B93" s="10"/>
      <c r="C93" s="11" t="s">
        <v>139</v>
      </c>
      <c r="D93" s="16" t="s">
        <v>127</v>
      </c>
      <c r="E93" s="12">
        <v>540000</v>
      </c>
      <c r="F93" s="12"/>
      <c r="G93" s="13">
        <f>'სოცი-ხარჯვა 1 ივლისი'!J28</f>
        <v>313065</v>
      </c>
      <c r="H93" s="13">
        <f>'სოცი-საკასო 1 ივლისი'!G39</f>
        <v>268635</v>
      </c>
      <c r="I93" s="13">
        <f>Sheet2!O29</f>
        <v>228160</v>
      </c>
      <c r="J93" s="13">
        <f t="shared" si="1"/>
        <v>496795</v>
      </c>
      <c r="K93" s="13"/>
      <c r="L93" s="36"/>
    </row>
    <row r="94" spans="1:12" ht="15.75" x14ac:dyDescent="0.25">
      <c r="A94" s="1"/>
      <c r="B94" s="3" t="s">
        <v>129</v>
      </c>
      <c r="C94" s="7"/>
      <c r="D94" s="2" t="s">
        <v>130</v>
      </c>
      <c r="E94" s="8">
        <f>E95+E96+E97+E98+E99</f>
        <v>8100000</v>
      </c>
      <c r="F94" s="15">
        <f>'დაზუსტებული-8,09,16'!M32</f>
        <v>8100000</v>
      </c>
      <c r="G94" s="8">
        <f>G95+G96+G97+G98+G99</f>
        <v>5623275.3300000001</v>
      </c>
      <c r="H94" s="8">
        <f>H95+H96+H97+H98+H99</f>
        <v>6906284.629999999</v>
      </c>
      <c r="I94" s="8">
        <f>I95+I96+I97+I98+I99</f>
        <v>1816408.27</v>
      </c>
      <c r="J94" s="8">
        <f>H94+I94</f>
        <v>8722692.8999999985</v>
      </c>
      <c r="K94" s="18">
        <f>F94-J94</f>
        <v>-622692.89999999851</v>
      </c>
      <c r="L94" s="38"/>
    </row>
    <row r="95" spans="1:12" ht="18" x14ac:dyDescent="0.25">
      <c r="A95" s="1"/>
      <c r="B95" s="10"/>
      <c r="C95" s="11" t="s">
        <v>140</v>
      </c>
      <c r="D95" s="16" t="s">
        <v>131</v>
      </c>
      <c r="E95" s="12">
        <v>800000</v>
      </c>
      <c r="F95" s="12"/>
      <c r="G95" s="13">
        <f>'სოცი-ხარჯვა 1 ივლისი'!J30</f>
        <v>526751.72</v>
      </c>
      <c r="H95" s="13">
        <f>'სოცი-საკასო 1 ივლისი'!G41</f>
        <v>424179.55</v>
      </c>
      <c r="I95" s="13">
        <f>Sheet2!O31</f>
        <v>384225.67</v>
      </c>
      <c r="J95" s="13">
        <f t="shared" si="1"/>
        <v>808405.22</v>
      </c>
      <c r="K95" s="13"/>
      <c r="L95" s="36"/>
    </row>
    <row r="96" spans="1:12" ht="18" x14ac:dyDescent="0.25">
      <c r="A96" s="1"/>
      <c r="B96" s="10"/>
      <c r="C96" s="11" t="s">
        <v>141</v>
      </c>
      <c r="D96" s="16" t="s">
        <v>132</v>
      </c>
      <c r="E96" s="12">
        <v>794000</v>
      </c>
      <c r="F96" s="12"/>
      <c r="G96" s="13">
        <f>'სოცი-ხარჯვა 1 ივლისი'!J31</f>
        <v>530413.55000000005</v>
      </c>
      <c r="H96" s="13">
        <f>'სოცი-საკასო 1 ივლისი'!G42</f>
        <v>474186.19</v>
      </c>
      <c r="I96" s="13">
        <f>Sheet2!O32</f>
        <v>353313</v>
      </c>
      <c r="J96" s="13">
        <f t="shared" si="1"/>
        <v>827499.19</v>
      </c>
      <c r="K96" s="13"/>
      <c r="L96" s="36"/>
    </row>
    <row r="97" spans="1:12" ht="36" x14ac:dyDescent="0.25">
      <c r="A97" s="1"/>
      <c r="B97" s="10"/>
      <c r="C97" s="11" t="s">
        <v>142</v>
      </c>
      <c r="D97" s="16" t="s">
        <v>133</v>
      </c>
      <c r="E97" s="12">
        <v>6050200</v>
      </c>
      <c r="F97" s="12"/>
      <c r="G97" s="13">
        <f>'სოცი-საკასო 1 ივლისი'!G43</f>
        <v>4397610.0599999996</v>
      </c>
      <c r="H97" s="13">
        <f>მედიკამენტები!D2</f>
        <v>5810918.8899999987</v>
      </c>
      <c r="I97" s="13">
        <f>მედიკამენტები!F2</f>
        <v>976869.6</v>
      </c>
      <c r="J97" s="13">
        <f t="shared" si="1"/>
        <v>6787788.4899999984</v>
      </c>
      <c r="K97" s="13"/>
      <c r="L97" s="36"/>
    </row>
    <row r="98" spans="1:12" ht="36" x14ac:dyDescent="0.25">
      <c r="A98" s="1"/>
      <c r="B98" s="10"/>
      <c r="C98" s="11" t="s">
        <v>143</v>
      </c>
      <c r="D98" s="16" t="s">
        <v>134</v>
      </c>
      <c r="E98" s="12">
        <v>251800</v>
      </c>
      <c r="F98" s="12"/>
      <c r="G98" s="13">
        <f>'სოცი-საკასო 1 ივლისი'!G44</f>
        <v>66500</v>
      </c>
      <c r="H98" s="13">
        <f>მედიკამენტები!D3</f>
        <v>95000</v>
      </c>
      <c r="I98" s="13"/>
      <c r="J98" s="13">
        <f t="shared" si="1"/>
        <v>95000</v>
      </c>
      <c r="K98" s="13"/>
      <c r="L98" s="36"/>
    </row>
    <row r="99" spans="1:12" ht="36" x14ac:dyDescent="0.25">
      <c r="A99" s="1"/>
      <c r="B99" s="10"/>
      <c r="C99" s="11" t="s">
        <v>144</v>
      </c>
      <c r="D99" s="16" t="s">
        <v>135</v>
      </c>
      <c r="E99" s="12">
        <v>204000</v>
      </c>
      <c r="F99" s="12"/>
      <c r="G99" s="13">
        <f>'სოცი-საკასო 1 ივლისი'!G45</f>
        <v>102000</v>
      </c>
      <c r="H99" s="13">
        <f>'სოცი-საკასო 1 ივლისი'!G45</f>
        <v>102000</v>
      </c>
      <c r="I99" s="13">
        <f>H99</f>
        <v>102000</v>
      </c>
      <c r="J99" s="13">
        <f t="shared" si="1"/>
        <v>204000</v>
      </c>
      <c r="K99" s="13"/>
      <c r="L99" s="36"/>
    </row>
    <row r="100" spans="1:12" ht="15.75" x14ac:dyDescent="0.25">
      <c r="A100" s="1"/>
      <c r="B100" s="3" t="s">
        <v>145</v>
      </c>
      <c r="C100" s="7"/>
      <c r="D100" s="2" t="s">
        <v>146</v>
      </c>
      <c r="E100" s="8">
        <f>E101+E102</f>
        <v>2000000</v>
      </c>
      <c r="F100" s="15">
        <f>'დაზუსტებული-8,09,16'!M33</f>
        <v>1697500</v>
      </c>
      <c r="G100" s="8">
        <f>G101+G102</f>
        <v>863751.44000000018</v>
      </c>
      <c r="H100" s="8">
        <f>H101+H102</f>
        <v>697080.02</v>
      </c>
      <c r="I100" s="8">
        <f>მოსალოდნელი!L97</f>
        <v>1000030</v>
      </c>
      <c r="J100" s="8">
        <f t="shared" si="1"/>
        <v>1697110.02</v>
      </c>
      <c r="K100" s="18">
        <f>F100-J100</f>
        <v>389.97999999998137</v>
      </c>
      <c r="L100" s="38"/>
    </row>
    <row r="101" spans="1:12" ht="36" x14ac:dyDescent="0.25">
      <c r="A101" s="1"/>
      <c r="B101" s="10"/>
      <c r="C101" s="11" t="s">
        <v>148</v>
      </c>
      <c r="D101" s="16" t="s">
        <v>147</v>
      </c>
      <c r="E101" s="12">
        <v>1274000</v>
      </c>
      <c r="F101" s="12"/>
      <c r="G101" s="13">
        <f>'სოცი-ხარჯვა 1 ივლისი'!J33</f>
        <v>863751.44000000018</v>
      </c>
      <c r="H101" s="13">
        <f>'სოცი-საკასო 1 ივლისი'!G47</f>
        <v>697080.02</v>
      </c>
      <c r="I101" s="13">
        <f>Sheet2!O34</f>
        <v>833357.10000000009</v>
      </c>
      <c r="J101" s="13">
        <f t="shared" si="1"/>
        <v>1530437.12</v>
      </c>
      <c r="K101" s="13"/>
      <c r="L101" s="36"/>
    </row>
    <row r="102" spans="1:12" ht="36" x14ac:dyDescent="0.25">
      <c r="A102" s="1"/>
      <c r="B102" s="10"/>
      <c r="C102" s="11" t="s">
        <v>285</v>
      </c>
      <c r="D102" s="16" t="s">
        <v>284</v>
      </c>
      <c r="E102" s="12">
        <v>726000</v>
      </c>
      <c r="F102" s="12"/>
      <c r="G102" s="13">
        <v>0</v>
      </c>
      <c r="H102" s="13">
        <v>0</v>
      </c>
      <c r="I102" s="13">
        <v>0</v>
      </c>
      <c r="J102" s="13">
        <f t="shared" si="1"/>
        <v>0</v>
      </c>
      <c r="K102" s="13"/>
      <c r="L102" s="36"/>
    </row>
    <row r="103" spans="1:12" ht="15.75" x14ac:dyDescent="0.25">
      <c r="A103" s="1"/>
      <c r="B103" s="3" t="s">
        <v>150</v>
      </c>
      <c r="C103" s="7"/>
      <c r="D103" s="2" t="s">
        <v>149</v>
      </c>
      <c r="E103" s="8">
        <f>E104+E105+E106+E107+E108+E109+E110</f>
        <v>32000000</v>
      </c>
      <c r="F103" s="15">
        <f>'დაზუსტებული-8,09,16'!M34</f>
        <v>32000000</v>
      </c>
      <c r="G103" s="8">
        <f>G104+G105+G106+G107+G108+G109+G110</f>
        <v>15163960.74</v>
      </c>
      <c r="H103" s="8">
        <f>H104+H105+H106+H107+H108+H109+H110</f>
        <v>18119976.009999998</v>
      </c>
      <c r="I103" s="8">
        <f>I104+I105+I106+I107+I108+I109+I110</f>
        <v>12390646.440000001</v>
      </c>
      <c r="J103" s="8">
        <f>H103+I103</f>
        <v>30510622.449999999</v>
      </c>
      <c r="K103" s="436">
        <f>F103-J103</f>
        <v>1489377.5500000007</v>
      </c>
      <c r="L103" s="38"/>
    </row>
    <row r="104" spans="1:12" ht="18" x14ac:dyDescent="0.25">
      <c r="A104" s="1"/>
      <c r="B104" s="10"/>
      <c r="C104" s="11" t="s">
        <v>163</v>
      </c>
      <c r="D104" s="16" t="s">
        <v>151</v>
      </c>
      <c r="E104" s="12">
        <v>12100000</v>
      </c>
      <c r="F104" s="12"/>
      <c r="G104" s="13">
        <f>'სოცი-ხარჯვა 1 ივლისი'!J35</f>
        <v>7514760</v>
      </c>
      <c r="H104" s="13">
        <f>'სოცი-საკასო 1 ივლისი'!G50</f>
        <v>6190160.0600000005</v>
      </c>
      <c r="I104" s="13">
        <f>Sheet2!O36</f>
        <v>5485040</v>
      </c>
      <c r="J104" s="13">
        <f t="shared" si="1"/>
        <v>11675200.060000001</v>
      </c>
      <c r="K104" s="13"/>
      <c r="L104" s="36"/>
    </row>
    <row r="105" spans="1:12" ht="18" x14ac:dyDescent="0.25">
      <c r="A105" s="1"/>
      <c r="B105" s="10"/>
      <c r="C105" s="11" t="s">
        <v>164</v>
      </c>
      <c r="D105" s="16" t="s">
        <v>152</v>
      </c>
      <c r="E105" s="12">
        <v>160000</v>
      </c>
      <c r="F105" s="12"/>
      <c r="G105" s="13">
        <f>'სოცი-ხარჯვა 1 ივლისი'!J36</f>
        <v>65513.780000000006</v>
      </c>
      <c r="H105" s="13">
        <f>'სოცი-საკასო 1 ივლისი'!G51</f>
        <v>56492.530000000006</v>
      </c>
      <c r="I105" s="13">
        <f>Sheet2!O37</f>
        <v>51451.199999999997</v>
      </c>
      <c r="J105" s="13">
        <f t="shared" si="1"/>
        <v>107943.73000000001</v>
      </c>
      <c r="K105" s="13"/>
      <c r="L105" s="36"/>
    </row>
    <row r="106" spans="1:12" ht="36" x14ac:dyDescent="0.25">
      <c r="A106" s="1"/>
      <c r="B106" s="10"/>
      <c r="C106" s="11" t="s">
        <v>165</v>
      </c>
      <c r="D106" s="16" t="s">
        <v>153</v>
      </c>
      <c r="E106" s="12">
        <v>17923000</v>
      </c>
      <c r="F106" s="12"/>
      <c r="G106" s="13">
        <f>'სოცი-საკასო 1 ივლისი'!G54</f>
        <v>6799580.6999999993</v>
      </c>
      <c r="H106" s="13">
        <f>მედიკამენტები!D7</f>
        <v>10942154.639999999</v>
      </c>
      <c r="I106" s="13">
        <f>მედიკამენტები!F7</f>
        <v>6354837.2400000002</v>
      </c>
      <c r="J106" s="13">
        <f t="shared" si="1"/>
        <v>17296991.879999999</v>
      </c>
      <c r="K106" s="13"/>
      <c r="L106" s="36"/>
    </row>
    <row r="107" spans="1:12" ht="18" x14ac:dyDescent="0.25">
      <c r="A107" s="1"/>
      <c r="B107" s="10"/>
      <c r="C107" s="11" t="s">
        <v>166</v>
      </c>
      <c r="D107" s="16" t="s">
        <v>154</v>
      </c>
      <c r="E107" s="12">
        <v>700000</v>
      </c>
      <c r="F107" s="12"/>
      <c r="G107" s="13">
        <f>'სოცი-ხარჯვა 1 ივლისი'!J37</f>
        <v>300000</v>
      </c>
      <c r="H107" s="13">
        <f>'სოცი-საკასო 1 ივლისი'!G52</f>
        <v>300000</v>
      </c>
      <c r="I107" s="13">
        <f>Sheet2!O38</f>
        <v>340000</v>
      </c>
      <c r="J107" s="13">
        <f t="shared" si="1"/>
        <v>640000</v>
      </c>
      <c r="K107" s="13"/>
      <c r="L107" s="36"/>
    </row>
    <row r="108" spans="1:12" ht="36" x14ac:dyDescent="0.25">
      <c r="A108" s="1"/>
      <c r="B108" s="10"/>
      <c r="C108" s="11" t="s">
        <v>167</v>
      </c>
      <c r="D108" s="16" t="s">
        <v>155</v>
      </c>
      <c r="E108" s="12">
        <v>847000</v>
      </c>
      <c r="F108" s="12"/>
      <c r="G108" s="13">
        <f>'სოცი-საკასო 1 ივლისი'!G53</f>
        <v>325844.27</v>
      </c>
      <c r="H108" s="13">
        <f>მედიკამენტები!D6</f>
        <v>506549.04000000004</v>
      </c>
      <c r="I108" s="13">
        <f>მედიკამენტები!F6</f>
        <v>47580</v>
      </c>
      <c r="J108" s="13">
        <f t="shared" si="1"/>
        <v>554129.04</v>
      </c>
      <c r="K108" s="13"/>
      <c r="L108" s="36"/>
    </row>
    <row r="109" spans="1:12" ht="36" x14ac:dyDescent="0.25">
      <c r="A109" s="1"/>
      <c r="B109" s="10"/>
      <c r="C109" s="11" t="s">
        <v>168</v>
      </c>
      <c r="D109" s="16" t="s">
        <v>156</v>
      </c>
      <c r="E109" s="12">
        <v>234000</v>
      </c>
      <c r="F109" s="12"/>
      <c r="G109" s="13">
        <f>'სოცი-ხარჯვა 1 ივლისი'!J38</f>
        <v>140261.99</v>
      </c>
      <c r="H109" s="13">
        <f>'სოცი-საკასო 1 ივლისი'!G55</f>
        <v>106619.73999999999</v>
      </c>
      <c r="I109" s="13">
        <f>Sheet2!O39</f>
        <v>93738.000000000015</v>
      </c>
      <c r="J109" s="13">
        <f t="shared" si="1"/>
        <v>200357.74</v>
      </c>
      <c r="K109" s="13"/>
      <c r="L109" s="36"/>
    </row>
    <row r="110" spans="1:12" ht="18" x14ac:dyDescent="0.25">
      <c r="A110" s="1"/>
      <c r="B110" s="10"/>
      <c r="C110" s="11" t="s">
        <v>169</v>
      </c>
      <c r="D110" s="16" t="s">
        <v>157</v>
      </c>
      <c r="E110" s="12">
        <v>36000</v>
      </c>
      <c r="F110" s="12"/>
      <c r="G110" s="13">
        <f>'სოცი-საკასო 1 ივლისი'!G56</f>
        <v>18000</v>
      </c>
      <c r="H110" s="13">
        <f>'სოცი-საკასო 1 ივლისი'!G56</f>
        <v>18000</v>
      </c>
      <c r="I110" s="13">
        <f>E110-H110</f>
        <v>18000</v>
      </c>
      <c r="J110" s="13">
        <f t="shared" si="1"/>
        <v>36000</v>
      </c>
      <c r="K110" s="13"/>
      <c r="L110" s="36"/>
    </row>
    <row r="111" spans="1:12" ht="15.75" x14ac:dyDescent="0.25">
      <c r="A111" s="1"/>
      <c r="B111" s="3" t="s">
        <v>158</v>
      </c>
      <c r="C111" s="7"/>
      <c r="D111" s="2" t="s">
        <v>159</v>
      </c>
      <c r="E111" s="8">
        <f>E112+E113+E114+E115</f>
        <v>3100000</v>
      </c>
      <c r="F111" s="15">
        <f>'დაზუსტებული-8,09,16'!M35</f>
        <v>3100000</v>
      </c>
      <c r="G111" s="8">
        <f>G112+G113+G114+G115</f>
        <v>722497.47</v>
      </c>
      <c r="H111" s="8">
        <f>H112+H113+H114+H115</f>
        <v>959861.14999999991</v>
      </c>
      <c r="I111" s="8">
        <f>I112+I113+I114+I115</f>
        <v>606627.01</v>
      </c>
      <c r="J111" s="8">
        <f t="shared" ref="J111:J148" si="2">H111+I111</f>
        <v>1566488.16</v>
      </c>
      <c r="K111" s="18">
        <f>F111-J111</f>
        <v>1533511.84</v>
      </c>
      <c r="L111" s="38"/>
    </row>
    <row r="112" spans="1:12" ht="36" x14ac:dyDescent="0.25">
      <c r="A112" s="1"/>
      <c r="B112" s="10"/>
      <c r="C112" s="11" t="s">
        <v>170</v>
      </c>
      <c r="D112" s="16" t="s">
        <v>160</v>
      </c>
      <c r="E112" s="12">
        <v>1812000</v>
      </c>
      <c r="F112" s="13"/>
      <c r="G112" s="13">
        <f>'სოცი-ხარჯვა 1 ივლისი'!J40</f>
        <v>116089</v>
      </c>
      <c r="H112" s="13">
        <f>'სოცი-საკასო 1 ივლისი'!G58</f>
        <v>336331</v>
      </c>
      <c r="I112" s="13">
        <f>Sheet2!O41</f>
        <v>97070</v>
      </c>
      <c r="J112" s="13">
        <f t="shared" si="2"/>
        <v>433401</v>
      </c>
      <c r="K112" s="13"/>
      <c r="L112" s="36"/>
    </row>
    <row r="113" spans="1:12" ht="36" x14ac:dyDescent="0.25">
      <c r="A113" s="1"/>
      <c r="B113" s="10"/>
      <c r="C113" s="11" t="s">
        <v>171</v>
      </c>
      <c r="D113" s="16" t="s">
        <v>161</v>
      </c>
      <c r="E113" s="12">
        <v>360000</v>
      </c>
      <c r="F113" s="13"/>
      <c r="G113" s="13">
        <f>'სოცი-ხარჯვა 1 ივლისი'!J41</f>
        <v>358595.1</v>
      </c>
      <c r="H113" s="13">
        <f>'სოცი-საკასო 1 ივლისი'!G59</f>
        <v>304857.59999999998</v>
      </c>
      <c r="I113" s="13">
        <f>Sheet2!O42</f>
        <v>294742.5</v>
      </c>
      <c r="J113" s="13">
        <f t="shared" si="2"/>
        <v>599600.1</v>
      </c>
      <c r="K113" s="13"/>
      <c r="L113" s="36"/>
    </row>
    <row r="114" spans="1:12" ht="18" x14ac:dyDescent="0.25">
      <c r="A114" s="1"/>
      <c r="B114" s="10"/>
      <c r="C114" s="11" t="s">
        <v>172</v>
      </c>
      <c r="D114" s="16" t="s">
        <v>162</v>
      </c>
      <c r="E114" s="12">
        <v>642000</v>
      </c>
      <c r="F114" s="13"/>
      <c r="G114" s="13">
        <f>'სოცი-საკასო 1 ივლისი'!G60</f>
        <v>105823.37</v>
      </c>
      <c r="H114" s="13">
        <f>მედიკამენტები!D8</f>
        <v>176682.55</v>
      </c>
      <c r="I114" s="13">
        <f>მედიკამენტები!F8</f>
        <v>70804.509999999995</v>
      </c>
      <c r="J114" s="13">
        <f t="shared" si="2"/>
        <v>247487.06</v>
      </c>
      <c r="K114" s="13"/>
      <c r="L114" s="36"/>
    </row>
    <row r="115" spans="1:12" ht="36" x14ac:dyDescent="0.25">
      <c r="A115" s="1"/>
      <c r="B115" s="10"/>
      <c r="C115" s="11" t="s">
        <v>173</v>
      </c>
      <c r="D115" s="16" t="s">
        <v>135</v>
      </c>
      <c r="E115" s="12">
        <v>286000</v>
      </c>
      <c r="F115" s="13"/>
      <c r="G115" s="13">
        <f>'სოცი-საკასო 1 ივლისი'!G61</f>
        <v>141990</v>
      </c>
      <c r="H115" s="13">
        <f>'სოცი-საკასო 1 ივლისი'!G61</f>
        <v>141990</v>
      </c>
      <c r="I115" s="13">
        <f>E115-H115</f>
        <v>144010</v>
      </c>
      <c r="J115" s="13">
        <f t="shared" si="2"/>
        <v>286000</v>
      </c>
      <c r="K115" s="13"/>
      <c r="L115" s="36"/>
    </row>
    <row r="116" spans="1:12" ht="30" x14ac:dyDescent="0.25">
      <c r="A116" s="1"/>
      <c r="B116" s="3" t="s">
        <v>174</v>
      </c>
      <c r="C116" s="7"/>
      <c r="D116" s="2" t="s">
        <v>175</v>
      </c>
      <c r="E116" s="8">
        <f>E117+E118+E119+E120+E121+E122+E123+E124+E125+E126+E128</f>
        <v>6000000</v>
      </c>
      <c r="F116" s="15">
        <f>'დაზუსტებული-8,09,16'!M36</f>
        <v>6000000</v>
      </c>
      <c r="G116" s="8">
        <f>G117+G118+G119+G120+G121+G122+G123+G124+G125+G126+G128</f>
        <v>3292101.8599999994</v>
      </c>
      <c r="H116" s="8">
        <f>H117+H118+H119+H120+H121+H122+H123+H124+H125+H126+H128</f>
        <v>3975685.83</v>
      </c>
      <c r="I116" s="8">
        <f>I117+I118+I119+I120+I121+I122+I123+I124+I125+I126+I128</f>
        <v>1247895.3700000001</v>
      </c>
      <c r="J116" s="8">
        <f>H116+I116</f>
        <v>5223581.2</v>
      </c>
      <c r="K116" s="18">
        <f>F116-J116</f>
        <v>776418.79999999981</v>
      </c>
      <c r="L116" s="38"/>
    </row>
    <row r="117" spans="1:12" ht="36" x14ac:dyDescent="0.25">
      <c r="B117" s="10"/>
      <c r="C117" s="11" t="s">
        <v>188</v>
      </c>
      <c r="D117" s="16" t="s">
        <v>176</v>
      </c>
      <c r="E117" s="12">
        <v>70000</v>
      </c>
      <c r="F117" s="12"/>
      <c r="G117" s="13">
        <f>'სოცი-ხარჯვა 1 ივლისი'!J43</f>
        <v>39893.980000000003</v>
      </c>
      <c r="H117" s="13">
        <f>'სოცი-საკასო 1 ივლისი'!G63</f>
        <v>34060.65</v>
      </c>
      <c r="I117" s="13">
        <f>Sheet2!O44</f>
        <v>29165.66</v>
      </c>
      <c r="J117" s="13">
        <f t="shared" si="2"/>
        <v>63226.31</v>
      </c>
      <c r="K117" s="13"/>
      <c r="L117" s="36"/>
    </row>
    <row r="118" spans="1:12" ht="54" x14ac:dyDescent="0.25">
      <c r="B118" s="10"/>
      <c r="C118" s="11" t="s">
        <v>189</v>
      </c>
      <c r="D118" s="16" t="s">
        <v>177</v>
      </c>
      <c r="E118" s="12">
        <v>200000</v>
      </c>
      <c r="F118" s="12"/>
      <c r="G118" s="13">
        <f>'სოცი-ხარჯვა 1 ივლისი'!J44</f>
        <v>179693.46</v>
      </c>
      <c r="H118" s="13">
        <f>'სოცი-საკასო 1 ივლისი'!G64</f>
        <v>142640</v>
      </c>
      <c r="I118" s="13">
        <f>Sheet2!O45</f>
        <v>142882.58000000002</v>
      </c>
      <c r="J118" s="13">
        <f t="shared" si="2"/>
        <v>285522.58</v>
      </c>
      <c r="K118" s="13"/>
      <c r="L118" s="36"/>
    </row>
    <row r="119" spans="1:12" ht="54" x14ac:dyDescent="0.25">
      <c r="B119" s="10"/>
      <c r="C119" s="11" t="s">
        <v>190</v>
      </c>
      <c r="D119" s="16" t="s">
        <v>178</v>
      </c>
      <c r="E119" s="12">
        <v>200000</v>
      </c>
      <c r="F119" s="12"/>
      <c r="G119" s="13">
        <f>'სოცი-ხარჯვა 1 ივლისი'!J45</f>
        <v>86238.38</v>
      </c>
      <c r="H119" s="13">
        <f>'სოცი-საკასო 1 ივლისი'!G65</f>
        <v>76696.72</v>
      </c>
      <c r="I119" s="13">
        <f>Sheet2!O46</f>
        <v>64083.32</v>
      </c>
      <c r="J119" s="13">
        <f t="shared" si="2"/>
        <v>140780.04</v>
      </c>
      <c r="K119" s="13"/>
      <c r="L119" s="36"/>
    </row>
    <row r="120" spans="1:12" ht="36" x14ac:dyDescent="0.25">
      <c r="B120" s="10"/>
      <c r="C120" s="11" t="s">
        <v>191</v>
      </c>
      <c r="D120" s="16" t="s">
        <v>179</v>
      </c>
      <c r="E120" s="12">
        <v>3786500</v>
      </c>
      <c r="F120" s="12"/>
      <c r="G120" s="13">
        <f>'სოცი-საკასო 1 ივლისი'!G66</f>
        <v>2447970.5499999998</v>
      </c>
      <c r="H120" s="13">
        <f>მედიკამენტები!D11</f>
        <v>2679178.65</v>
      </c>
      <c r="I120" s="13">
        <f>მედიკამენტები!F11</f>
        <v>577740</v>
      </c>
      <c r="J120" s="13">
        <f t="shared" si="2"/>
        <v>3256918.65</v>
      </c>
      <c r="K120" s="13"/>
      <c r="L120" s="36"/>
    </row>
    <row r="121" spans="1:12" ht="36" x14ac:dyDescent="0.25">
      <c r="B121" s="10"/>
      <c r="C121" s="11" t="s">
        <v>192</v>
      </c>
      <c r="D121" s="16" t="s">
        <v>180</v>
      </c>
      <c r="E121" s="12">
        <v>320000</v>
      </c>
      <c r="F121" s="12"/>
      <c r="G121" s="13">
        <f>'სოცი-საკასო 1 ივლისი'!G67</f>
        <v>41907.78</v>
      </c>
      <c r="H121" s="13">
        <f>მედიკამენტები!D12</f>
        <v>166674.93</v>
      </c>
      <c r="I121" s="13">
        <f>მედიკამენტები!F12</f>
        <v>136903.81</v>
      </c>
      <c r="J121" s="13">
        <f t="shared" si="2"/>
        <v>303578.74</v>
      </c>
      <c r="K121" s="13"/>
      <c r="L121" s="36"/>
    </row>
    <row r="122" spans="1:12" ht="36" x14ac:dyDescent="0.25">
      <c r="B122" s="10"/>
      <c r="C122" s="11" t="s">
        <v>193</v>
      </c>
      <c r="D122" s="16" t="s">
        <v>181</v>
      </c>
      <c r="E122" s="12">
        <v>61000</v>
      </c>
      <c r="F122" s="12"/>
      <c r="G122" s="13">
        <f>'სოცი-საკასო 1 ივლისი'!G68</f>
        <v>15870</v>
      </c>
      <c r="H122" s="13">
        <f>მედიკამენტები!D14</f>
        <v>15870</v>
      </c>
      <c r="I122" s="13">
        <f>მედიკამენტები!F14</f>
        <v>42320</v>
      </c>
      <c r="J122" s="13">
        <f t="shared" si="2"/>
        <v>58190</v>
      </c>
      <c r="K122" s="13"/>
      <c r="L122" s="36"/>
    </row>
    <row r="123" spans="1:12" ht="54" x14ac:dyDescent="0.25">
      <c r="B123" s="10"/>
      <c r="C123" s="11" t="s">
        <v>194</v>
      </c>
      <c r="D123" s="16" t="s">
        <v>182</v>
      </c>
      <c r="E123" s="12">
        <v>48000</v>
      </c>
      <c r="F123" s="12"/>
      <c r="G123" s="13">
        <f>'სოცი-საკასო 1 ივლისი'!G69</f>
        <v>154287.17000000001</v>
      </c>
      <c r="H123" s="13">
        <f>მედიკამენტები!D15</f>
        <v>43893.15</v>
      </c>
      <c r="I123" s="13">
        <f>მედიკამენტები!F15</f>
        <v>0</v>
      </c>
      <c r="J123" s="13">
        <f t="shared" si="2"/>
        <v>43893.15</v>
      </c>
      <c r="K123" s="13"/>
      <c r="L123" s="36"/>
    </row>
    <row r="124" spans="1:12" ht="36" x14ac:dyDescent="0.25">
      <c r="B124" s="10"/>
      <c r="C124" s="11" t="s">
        <v>195</v>
      </c>
      <c r="D124" s="16" t="s">
        <v>183</v>
      </c>
      <c r="E124" s="12">
        <v>358500</v>
      </c>
      <c r="F124" s="12"/>
      <c r="G124" s="13">
        <f>'სოცი-საკასო 1 ივლისი'!G70</f>
        <v>112003.2</v>
      </c>
      <c r="H124" s="13">
        <f>მედიკამენტები!D13</f>
        <v>206008.68</v>
      </c>
      <c r="I124" s="13">
        <f>მედიკამენტები!F13</f>
        <v>146800</v>
      </c>
      <c r="J124" s="13">
        <f t="shared" si="2"/>
        <v>352808.68</v>
      </c>
      <c r="K124" s="13"/>
      <c r="L124" s="36"/>
    </row>
    <row r="125" spans="1:12" ht="36" x14ac:dyDescent="0.25">
      <c r="B125" s="10"/>
      <c r="C125" s="11" t="s">
        <v>196</v>
      </c>
      <c r="D125" s="16" t="s">
        <v>184</v>
      </c>
      <c r="E125" s="12">
        <v>521000</v>
      </c>
      <c r="F125" s="12"/>
      <c r="G125" s="13">
        <f>'სოცი-საკასო 1 ივლისი'!G71</f>
        <v>106237.34</v>
      </c>
      <c r="H125" s="13">
        <f>მედიკამენტები!D9</f>
        <v>306474.65000000002</v>
      </c>
      <c r="I125" s="13">
        <f>მედიკამენტები!F9</f>
        <v>0</v>
      </c>
      <c r="J125" s="13">
        <f t="shared" si="2"/>
        <v>306474.65000000002</v>
      </c>
      <c r="K125" s="13"/>
      <c r="L125" s="36"/>
    </row>
    <row r="126" spans="1:12" ht="36" x14ac:dyDescent="0.25">
      <c r="B126" s="10"/>
      <c r="C126" s="11" t="s">
        <v>197</v>
      </c>
      <c r="D126" s="16" t="s">
        <v>185</v>
      </c>
      <c r="E126" s="12">
        <v>219000</v>
      </c>
      <c r="F126" s="12"/>
      <c r="G126" s="13">
        <f>'სოცი-საკასო 1 ივლისი'!G72</f>
        <v>0</v>
      </c>
      <c r="H126" s="13">
        <f>მედიკამენტები!D10</f>
        <v>196188.4</v>
      </c>
      <c r="I126" s="13">
        <f>მედიკამენტები!F10</f>
        <v>0</v>
      </c>
      <c r="J126" s="13">
        <f t="shared" si="2"/>
        <v>196188.4</v>
      </c>
      <c r="K126" s="13"/>
      <c r="L126" s="36"/>
    </row>
    <row r="127" spans="1:12" ht="36" x14ac:dyDescent="0.25">
      <c r="B127" s="10"/>
      <c r="C127" s="11" t="s">
        <v>198</v>
      </c>
      <c r="D127" s="16" t="s">
        <v>186</v>
      </c>
      <c r="E127" s="12"/>
      <c r="F127" s="12"/>
      <c r="G127" s="13"/>
      <c r="H127" s="13">
        <v>0</v>
      </c>
      <c r="I127" s="13">
        <v>0</v>
      </c>
      <c r="J127" s="13">
        <f t="shared" si="2"/>
        <v>0</v>
      </c>
      <c r="K127" s="13"/>
      <c r="L127" s="36"/>
    </row>
    <row r="128" spans="1:12" s="14" customFormat="1" ht="36" x14ac:dyDescent="0.25">
      <c r="A128" s="9"/>
      <c r="B128" s="10"/>
      <c r="C128" s="11" t="s">
        <v>199</v>
      </c>
      <c r="D128" s="16" t="s">
        <v>187</v>
      </c>
      <c r="E128" s="12">
        <v>216000</v>
      </c>
      <c r="F128" s="12"/>
      <c r="G128" s="13">
        <f>'სოცი-საკასო 1 ივლისი'!G73</f>
        <v>108000</v>
      </c>
      <c r="H128" s="13">
        <f>'სოცი-საკასო 1 ივლისი'!G73</f>
        <v>108000</v>
      </c>
      <c r="I128" s="13">
        <f>E128-H128</f>
        <v>108000</v>
      </c>
      <c r="J128" s="13">
        <f t="shared" si="2"/>
        <v>216000</v>
      </c>
      <c r="K128" s="13"/>
      <c r="L128" s="36"/>
    </row>
    <row r="129" spans="1:12" ht="30" x14ac:dyDescent="0.25">
      <c r="B129" s="3" t="s">
        <v>200</v>
      </c>
      <c r="C129" s="7"/>
      <c r="D129" s="2" t="s">
        <v>3</v>
      </c>
      <c r="E129" s="8">
        <f>E130+E131+E132+E133+E134+E135</f>
        <v>33251000</v>
      </c>
      <c r="F129" s="15">
        <f>'დაზუსტებული-8,09,16'!M37</f>
        <v>33251000</v>
      </c>
      <c r="G129" s="8">
        <f>G130+G131+G132+G133+G134+G135</f>
        <v>4509220.67</v>
      </c>
      <c r="H129" s="8">
        <f>H130+H131+H132+H133+H134+H135</f>
        <v>3848845.92</v>
      </c>
      <c r="I129" s="8">
        <f>I130+I131+I132+I133+I134+I135</f>
        <v>25938355.600000001</v>
      </c>
      <c r="J129" s="8">
        <f t="shared" si="2"/>
        <v>29787201.520000003</v>
      </c>
      <c r="K129" s="18">
        <f>F129-J129</f>
        <v>3463798.4799999967</v>
      </c>
      <c r="L129" s="38"/>
    </row>
    <row r="130" spans="1:12" ht="36" x14ac:dyDescent="0.25">
      <c r="B130" s="10"/>
      <c r="C130" s="11" t="s">
        <v>213</v>
      </c>
      <c r="D130" s="16" t="s">
        <v>201</v>
      </c>
      <c r="E130" s="12">
        <v>724600</v>
      </c>
      <c r="F130" s="12"/>
      <c r="G130" s="13">
        <f>'სოცი-ხარჯვა 1 ივლისი'!J47</f>
        <v>422681</v>
      </c>
      <c r="H130" s="13">
        <f>'სოცი-საკასო 1 ივლისი'!G75</f>
        <v>362298</v>
      </c>
      <c r="I130" s="13">
        <f>Sheet2!O48</f>
        <v>301915</v>
      </c>
      <c r="J130" s="13">
        <f t="shared" si="2"/>
        <v>664213</v>
      </c>
      <c r="K130" s="13"/>
      <c r="L130" s="36"/>
    </row>
    <row r="131" spans="1:12" ht="18" x14ac:dyDescent="0.25">
      <c r="B131" s="10"/>
      <c r="C131" s="11" t="s">
        <v>214</v>
      </c>
      <c r="D131" s="16" t="s">
        <v>202</v>
      </c>
      <c r="E131" s="12">
        <v>8923200</v>
      </c>
      <c r="F131" s="12"/>
      <c r="G131" s="13">
        <f>'სოცი-ხარჯვა 1 ივლისი'!J48</f>
        <v>3827423</v>
      </c>
      <c r="H131" s="13">
        <f>'სოცი-საკასო 1 ივლისი'!G76</f>
        <v>3264448</v>
      </c>
      <c r="I131" s="13">
        <f>Sheet2!O49</f>
        <v>2697377</v>
      </c>
      <c r="J131" s="13">
        <f t="shared" si="2"/>
        <v>5961825</v>
      </c>
      <c r="K131" s="13"/>
      <c r="L131" s="36"/>
    </row>
    <row r="132" spans="1:12" ht="90" x14ac:dyDescent="0.25">
      <c r="B132" s="10"/>
      <c r="C132" s="11" t="s">
        <v>215</v>
      </c>
      <c r="D132" s="16" t="s">
        <v>203</v>
      </c>
      <c r="E132" s="12">
        <v>444200</v>
      </c>
      <c r="F132" s="12"/>
      <c r="G132" s="13">
        <f>'სოცი-ხარჯვა 1 ივლისი'!J49</f>
        <v>259116.66999999995</v>
      </c>
      <c r="H132" s="13">
        <f>'სოცი-საკასო 1 ივლისი'!G77</f>
        <v>222099.91999999998</v>
      </c>
      <c r="I132" s="13">
        <f>Sheet2!O50</f>
        <v>185083.25</v>
      </c>
      <c r="J132" s="13">
        <f t="shared" si="2"/>
        <v>407183.17</v>
      </c>
      <c r="K132" s="13"/>
      <c r="L132" s="36"/>
    </row>
    <row r="133" spans="1:12" s="14" customFormat="1" ht="72" x14ac:dyDescent="0.25">
      <c r="A133" s="9"/>
      <c r="B133" s="10"/>
      <c r="C133" s="11" t="s">
        <v>216</v>
      </c>
      <c r="D133" s="16" t="s">
        <v>204</v>
      </c>
      <c r="E133" s="12">
        <v>400000</v>
      </c>
      <c r="F133" s="12"/>
      <c r="G133" s="13">
        <f>'სოცი-ხარჯვა 1 ივლისი'!J50</f>
        <v>0</v>
      </c>
      <c r="H133" s="13">
        <f>'სოცი-საკასო 1 ივლისი'!G78</f>
        <v>0</v>
      </c>
      <c r="I133" s="13"/>
      <c r="J133" s="13">
        <f t="shared" si="2"/>
        <v>0</v>
      </c>
      <c r="K133" s="13"/>
      <c r="L133" s="36"/>
    </row>
    <row r="134" spans="1:12" ht="54" x14ac:dyDescent="0.25">
      <c r="B134" s="10"/>
      <c r="C134" s="11" t="s">
        <v>217</v>
      </c>
      <c r="D134" s="16" t="s">
        <v>205</v>
      </c>
      <c r="E134" s="12">
        <v>8000</v>
      </c>
      <c r="F134" s="12"/>
      <c r="G134" s="13">
        <f>'სოცი-ხარჯვა 1 ივლისი'!J52</f>
        <v>0</v>
      </c>
      <c r="H134" s="13">
        <f>'სოცი-საკასო 1 ივლისი'!G79</f>
        <v>0</v>
      </c>
      <c r="I134" s="13">
        <f>Sheet2!O53</f>
        <v>2980.35</v>
      </c>
      <c r="J134" s="13">
        <f t="shared" si="2"/>
        <v>2980.35</v>
      </c>
      <c r="K134" s="13"/>
      <c r="L134" s="36"/>
    </row>
    <row r="135" spans="1:12" s="14" customFormat="1" ht="18" x14ac:dyDescent="0.25">
      <c r="A135" s="9"/>
      <c r="B135" s="10"/>
      <c r="C135" s="11" t="s">
        <v>218</v>
      </c>
      <c r="D135" s="16" t="s">
        <v>206</v>
      </c>
      <c r="E135" s="12">
        <v>22751000</v>
      </c>
      <c r="F135" s="12"/>
      <c r="G135" s="13"/>
      <c r="H135" s="13"/>
      <c r="I135" s="12">
        <v>22751000</v>
      </c>
      <c r="J135" s="12">
        <v>22751000</v>
      </c>
      <c r="K135" s="13"/>
      <c r="L135" s="36"/>
    </row>
    <row r="136" spans="1:12" s="14" customFormat="1" ht="15.75" x14ac:dyDescent="0.25">
      <c r="A136" s="24"/>
      <c r="B136" s="3" t="s">
        <v>208</v>
      </c>
      <c r="C136" s="7"/>
      <c r="D136" s="2" t="s">
        <v>207</v>
      </c>
      <c r="E136" s="8">
        <f>E137+E138+E139+E140</f>
        <v>26000000</v>
      </c>
      <c r="F136" s="15">
        <f>'დაზუსტებული-8,09,16'!M40</f>
        <v>26000000</v>
      </c>
      <c r="G136" s="8">
        <f>G137+G138+G139+G140</f>
        <v>14107257.82</v>
      </c>
      <c r="H136" s="8">
        <f>H137+H138+H139+H140</f>
        <v>11980577.449999999</v>
      </c>
      <c r="I136" s="8">
        <f>I137+I138+I139+I140</f>
        <v>10437394.189999999</v>
      </c>
      <c r="J136" s="8">
        <f t="shared" si="2"/>
        <v>22417971.640000001</v>
      </c>
      <c r="K136" s="18">
        <f>F136-J136</f>
        <v>3582028.3599999994</v>
      </c>
      <c r="L136" s="38"/>
    </row>
    <row r="137" spans="1:12" s="14" customFormat="1" ht="90" x14ac:dyDescent="0.25">
      <c r="A137" s="24"/>
      <c r="B137" s="10"/>
      <c r="C137" s="11" t="s">
        <v>219</v>
      </c>
      <c r="D137" s="16" t="s">
        <v>209</v>
      </c>
      <c r="E137" s="12">
        <v>19765200</v>
      </c>
      <c r="F137" s="12"/>
      <c r="G137" s="13">
        <f>'სოცი-ხარჯვა 1 ივლისი'!J54</f>
        <v>10724419.529999999</v>
      </c>
      <c r="H137" s="13">
        <f>'სოცი-საკასო 1 ივლისი'!G81</f>
        <v>9192382.3499999996</v>
      </c>
      <c r="I137" s="13">
        <f>Sheet2!O55</f>
        <v>7675054.9699999997</v>
      </c>
      <c r="J137" s="13">
        <f t="shared" si="2"/>
        <v>16867437.32</v>
      </c>
      <c r="K137" s="13"/>
      <c r="L137" s="36"/>
    </row>
    <row r="138" spans="1:12" s="14" customFormat="1" ht="36" x14ac:dyDescent="0.25">
      <c r="A138" s="24"/>
      <c r="B138" s="10"/>
      <c r="C138" s="11" t="s">
        <v>220</v>
      </c>
      <c r="D138" s="16" t="s">
        <v>210</v>
      </c>
      <c r="E138" s="12">
        <v>3675600</v>
      </c>
      <c r="F138" s="12"/>
      <c r="G138" s="13">
        <f>'სოცი-ხარჯვა 1 ივლისი'!J55</f>
        <v>2142068</v>
      </c>
      <c r="H138" s="13">
        <f>'სოცი-საკასო 1 ივლისი'!G82</f>
        <v>1835364</v>
      </c>
      <c r="I138" s="13">
        <f>Sheet2!O56</f>
        <v>1533520</v>
      </c>
      <c r="J138" s="13">
        <f t="shared" si="2"/>
        <v>3368884</v>
      </c>
      <c r="K138" s="13"/>
      <c r="L138" s="36"/>
    </row>
    <row r="139" spans="1:12" s="14" customFormat="1" ht="36" x14ac:dyDescent="0.25">
      <c r="A139" s="24"/>
      <c r="B139" s="10"/>
      <c r="C139" s="11" t="s">
        <v>221</v>
      </c>
      <c r="D139" s="16" t="s">
        <v>211</v>
      </c>
      <c r="E139" s="12">
        <v>213200</v>
      </c>
      <c r="F139" s="12"/>
      <c r="G139" s="13">
        <f>'სოცი-ხარჯვა 1 ივლისი'!J56</f>
        <v>132819</v>
      </c>
      <c r="H139" s="13">
        <f>'სოცი-საკასო 1 ივლისი'!G83</f>
        <v>117015</v>
      </c>
      <c r="I139" s="13">
        <f>Sheet2!O57</f>
        <v>80347</v>
      </c>
      <c r="J139" s="13">
        <f t="shared" si="2"/>
        <v>197362</v>
      </c>
      <c r="K139" s="13"/>
      <c r="L139" s="36"/>
    </row>
    <row r="140" spans="1:12" s="14" customFormat="1" ht="54" x14ac:dyDescent="0.25">
      <c r="A140" s="24"/>
      <c r="B140" s="10"/>
      <c r="C140" s="11" t="s">
        <v>222</v>
      </c>
      <c r="D140" s="16" t="s">
        <v>212</v>
      </c>
      <c r="E140" s="12">
        <v>2346000</v>
      </c>
      <c r="F140" s="12"/>
      <c r="G140" s="13">
        <f>'სოცი-ხარჯვა 1 ივლისი'!J57</f>
        <v>1107951.29</v>
      </c>
      <c r="H140" s="13">
        <f>'სოცი-საკასო 1 ივლისი'!G84</f>
        <v>835816.10000000009</v>
      </c>
      <c r="I140" s="13">
        <f>Sheet2!O58</f>
        <v>1148472.22</v>
      </c>
      <c r="J140" s="13">
        <f t="shared" si="2"/>
        <v>1984288.32</v>
      </c>
      <c r="K140" s="13"/>
      <c r="L140" s="36"/>
    </row>
    <row r="141" spans="1:12" s="14" customFormat="1" ht="15.75" x14ac:dyDescent="0.25">
      <c r="A141" s="24"/>
      <c r="B141" s="3" t="s">
        <v>224</v>
      </c>
      <c r="C141" s="7"/>
      <c r="D141" s="2" t="s">
        <v>223</v>
      </c>
      <c r="E141" s="8">
        <f>E142+E143+E144+E145</f>
        <v>20000000</v>
      </c>
      <c r="F141" s="15">
        <v>25000000</v>
      </c>
      <c r="G141" s="8">
        <f>G142+G143+G144+G145</f>
        <v>17293093.259999998</v>
      </c>
      <c r="H141" s="8">
        <f>H142+H143+H144+H145</f>
        <v>13192875.620000001</v>
      </c>
      <c r="I141" s="8">
        <f>I142+I143+I144+I145</f>
        <v>9088381.3100000005</v>
      </c>
      <c r="J141" s="8">
        <f t="shared" si="2"/>
        <v>22281256.93</v>
      </c>
      <c r="K141" s="18">
        <f>F141-J141</f>
        <v>2718743.0700000003</v>
      </c>
      <c r="L141" s="38"/>
    </row>
    <row r="142" spans="1:12" s="14" customFormat="1" ht="72" x14ac:dyDescent="0.25">
      <c r="A142" s="24"/>
      <c r="B142" s="10"/>
      <c r="C142" s="11" t="s">
        <v>229</v>
      </c>
      <c r="D142" s="16" t="s">
        <v>225</v>
      </c>
      <c r="E142" s="12">
        <v>19665000</v>
      </c>
      <c r="F142" s="13"/>
      <c r="G142" s="13">
        <f>'სოცი-ხარჯვა 1 ივლისი'!J59</f>
        <v>17109486.939999998</v>
      </c>
      <c r="H142" s="13">
        <f>'სოცი-საკასო 1 ივლისი'!G86</f>
        <v>13035522.300000001</v>
      </c>
      <c r="I142" s="13">
        <f>Sheet2!O60</f>
        <v>8938796.3100000005</v>
      </c>
      <c r="J142" s="13">
        <f t="shared" si="2"/>
        <v>21974318.609999999</v>
      </c>
      <c r="K142" s="13"/>
      <c r="L142" s="36"/>
    </row>
    <row r="143" spans="1:12" s="14" customFormat="1" ht="72" x14ac:dyDescent="0.25">
      <c r="A143" s="24"/>
      <c r="B143" s="10"/>
      <c r="C143" s="11" t="s">
        <v>230</v>
      </c>
      <c r="D143" s="16" t="s">
        <v>226</v>
      </c>
      <c r="E143" s="12">
        <v>310000</v>
      </c>
      <c r="F143" s="13"/>
      <c r="G143" s="13">
        <f>'სოცი-ხარჯვა 1 ივლისი'!J60</f>
        <v>180666.32</v>
      </c>
      <c r="H143" s="13">
        <f>'სოცი-საკასო 1 ივლისი'!G87</f>
        <v>154833.32</v>
      </c>
      <c r="I143" s="13">
        <f>Sheet2!O61</f>
        <v>129165</v>
      </c>
      <c r="J143" s="13">
        <f t="shared" si="2"/>
        <v>283998.32</v>
      </c>
      <c r="K143" s="13"/>
      <c r="L143" s="36"/>
    </row>
    <row r="144" spans="1:12" s="14" customFormat="1" ht="36" x14ac:dyDescent="0.25">
      <c r="A144" s="24"/>
      <c r="B144" s="10"/>
      <c r="C144" s="11" t="s">
        <v>231</v>
      </c>
      <c r="D144" s="16" t="s">
        <v>227</v>
      </c>
      <c r="E144" s="12">
        <v>5000</v>
      </c>
      <c r="F144" s="13"/>
      <c r="G144" s="13">
        <f>'სოცი-ხარჯვა 1 ივლისი'!J61</f>
        <v>2940</v>
      </c>
      <c r="H144" s="13">
        <f>'სოცი-საკასო 1 ივლისი'!G88</f>
        <v>2520</v>
      </c>
      <c r="I144" s="13">
        <f>Sheet2!O62</f>
        <v>420</v>
      </c>
      <c r="J144" s="13">
        <f t="shared" si="2"/>
        <v>2940</v>
      </c>
      <c r="K144" s="13"/>
      <c r="L144" s="36"/>
    </row>
    <row r="145" spans="1:12" s="14" customFormat="1" ht="18" x14ac:dyDescent="0.25">
      <c r="A145" s="24"/>
      <c r="B145" s="10"/>
      <c r="C145" s="11" t="s">
        <v>232</v>
      </c>
      <c r="D145" s="16" t="s">
        <v>228</v>
      </c>
      <c r="E145" s="12">
        <v>20000</v>
      </c>
      <c r="F145" s="13"/>
      <c r="G145" s="13">
        <f>'სოცი-ხარჯვა 1 ივლისი'!J62</f>
        <v>0</v>
      </c>
      <c r="H145" s="13">
        <f>'სოცი-საკასო 1 ივლისი'!G89</f>
        <v>0</v>
      </c>
      <c r="I145" s="13">
        <f>E145</f>
        <v>20000</v>
      </c>
      <c r="J145" s="13">
        <f t="shared" si="2"/>
        <v>20000</v>
      </c>
      <c r="K145" s="13"/>
      <c r="L145" s="36"/>
    </row>
    <row r="146" spans="1:12" s="14" customFormat="1" ht="15.75" x14ac:dyDescent="0.25">
      <c r="A146" s="24"/>
      <c r="B146" s="3" t="s">
        <v>236</v>
      </c>
      <c r="C146" s="7"/>
      <c r="D146" s="2" t="s">
        <v>233</v>
      </c>
      <c r="E146" s="8">
        <f>E147+E148</f>
        <v>1000000</v>
      </c>
      <c r="F146" s="15">
        <f>'დაზუსტებული-8,09,16'!M42</f>
        <v>1000000</v>
      </c>
      <c r="G146" s="8">
        <f>G147+G148</f>
        <v>457643.35000000003</v>
      </c>
      <c r="H146" s="8">
        <f>H147+H148</f>
        <v>364788.66000000003</v>
      </c>
      <c r="I146" s="8">
        <f>I147+I148</f>
        <v>293180.5</v>
      </c>
      <c r="J146" s="8">
        <f t="shared" si="2"/>
        <v>657969.16</v>
      </c>
      <c r="K146" s="18">
        <f>F146-J146</f>
        <v>342030.83999999997</v>
      </c>
      <c r="L146" s="38"/>
    </row>
    <row r="147" spans="1:12" s="14" customFormat="1" ht="36" x14ac:dyDescent="0.25">
      <c r="A147" s="24"/>
      <c r="B147" s="10"/>
      <c r="C147" s="11" t="s">
        <v>237</v>
      </c>
      <c r="D147" s="16" t="s">
        <v>234</v>
      </c>
      <c r="E147" s="12">
        <v>800000</v>
      </c>
      <c r="F147" s="12"/>
      <c r="G147" s="13">
        <f>'სოცი-ხარჯვა 1 ივლისი'!J64</f>
        <v>378477.59</v>
      </c>
      <c r="H147" s="13">
        <f>'სოცი-საკასო 1 ივლისი'!G91</f>
        <v>301496.88</v>
      </c>
      <c r="I147" s="13">
        <f>Sheet2!O65</f>
        <v>229202.88</v>
      </c>
      <c r="J147" s="13">
        <f t="shared" si="2"/>
        <v>530699.76</v>
      </c>
      <c r="K147" s="13"/>
      <c r="L147" s="36"/>
    </row>
    <row r="148" spans="1:12" s="14" customFormat="1" ht="36" x14ac:dyDescent="0.25">
      <c r="A148" s="24"/>
      <c r="B148" s="10"/>
      <c r="C148" s="11" t="s">
        <v>238</v>
      </c>
      <c r="D148" s="16" t="s">
        <v>235</v>
      </c>
      <c r="E148" s="12">
        <v>200000</v>
      </c>
      <c r="F148" s="12"/>
      <c r="G148" s="13">
        <f>'სოცი-ხარჯვა 1 ივლისი'!J65</f>
        <v>79165.759999999995</v>
      </c>
      <c r="H148" s="13">
        <f>'სოცი-საკასო 1 ივლისი'!G92</f>
        <v>63291.78</v>
      </c>
      <c r="I148" s="13">
        <f>Sheet2!O66</f>
        <v>63977.619999999995</v>
      </c>
      <c r="J148" s="13">
        <f t="shared" si="2"/>
        <v>127269.4</v>
      </c>
      <c r="K148" s="13"/>
      <c r="L148" s="36"/>
    </row>
    <row r="149" spans="1:12" s="14" customFormat="1" ht="18" hidden="1" x14ac:dyDescent="0.25">
      <c r="A149" s="24"/>
      <c r="B149" s="19" t="s">
        <v>239</v>
      </c>
      <c r="C149" s="20"/>
      <c r="D149" s="21" t="s">
        <v>240</v>
      </c>
      <c r="E149" s="22"/>
      <c r="F149" s="22"/>
      <c r="G149" s="23"/>
      <c r="H149" s="23"/>
      <c r="I149" s="23"/>
      <c r="J149" s="23"/>
      <c r="K149" s="23"/>
      <c r="L149" s="33"/>
    </row>
    <row r="150" spans="1:12" ht="54" hidden="1" x14ac:dyDescent="0.25">
      <c r="B150" s="10"/>
      <c r="C150" s="11" t="s">
        <v>242</v>
      </c>
      <c r="D150" s="16" t="s">
        <v>241</v>
      </c>
      <c r="E150" s="12"/>
      <c r="F150" s="13"/>
      <c r="G150" s="13"/>
      <c r="H150" s="13"/>
      <c r="I150" s="13"/>
      <c r="J150" s="13"/>
      <c r="K150" s="13"/>
      <c r="L150" s="36"/>
    </row>
    <row r="152" spans="1:12" x14ac:dyDescent="0.25">
      <c r="K152" s="438">
        <f>SUM(K10:K148)</f>
        <v>17196313.784499999</v>
      </c>
    </row>
  </sheetData>
  <mergeCells count="11">
    <mergeCell ref="F4:F6"/>
    <mergeCell ref="G4:G6"/>
    <mergeCell ref="K4:K6"/>
    <mergeCell ref="I4:I6"/>
    <mergeCell ref="J4:J6"/>
    <mergeCell ref="H4:H6"/>
    <mergeCell ref="A4:A6"/>
    <mergeCell ref="B4:B6"/>
    <mergeCell ref="C4:C6"/>
    <mergeCell ref="D4:D6"/>
    <mergeCell ref="E4:E6"/>
  </mergeCells>
  <printOptions horizontalCentered="1"/>
  <pageMargins left="0.11811023622047245" right="0.11811023622047245" top="0.15748031496062992" bottom="0.15748031496062992" header="0" footer="0"/>
  <pageSetup paperSize="9" scale="60" fitToHeight="50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3"/>
  <sheetViews>
    <sheetView topLeftCell="A13" workbookViewId="0">
      <selection activeCell="B1" sqref="B1:S1048576"/>
    </sheetView>
  </sheetViews>
  <sheetFormatPr defaultColWidth="14.5703125" defaultRowHeight="11.25" x14ac:dyDescent="0.25"/>
  <cols>
    <col min="1" max="1" width="36.85546875" style="102" customWidth="1"/>
    <col min="2" max="2" width="17.85546875" style="70" hidden="1" customWidth="1"/>
    <col min="3" max="3" width="12.85546875" style="103" hidden="1" customWidth="1"/>
    <col min="4" max="4" width="15" style="104" hidden="1" customWidth="1"/>
    <col min="5" max="5" width="17.42578125" style="104" hidden="1" customWidth="1"/>
    <col min="6" max="6" width="14.85546875" style="105" hidden="1" customWidth="1"/>
    <col min="7" max="7" width="14" style="105" hidden="1" customWidth="1"/>
    <col min="8" max="8" width="13.42578125" style="106" hidden="1" customWidth="1"/>
    <col min="9" max="9" width="14.5703125" style="63" hidden="1" customWidth="1"/>
    <col min="10" max="10" width="14.5703125" style="197" hidden="1" customWidth="1"/>
    <col min="11" max="11" width="16.85546875" style="70" hidden="1" customWidth="1"/>
    <col min="12" max="13" width="14.7109375" style="70" hidden="1" customWidth="1"/>
    <col min="14" max="14" width="0" style="47" hidden="1" customWidth="1"/>
    <col min="15" max="18" width="0" style="104" hidden="1" customWidth="1"/>
    <col min="19" max="19" width="13.42578125" style="104" hidden="1" customWidth="1"/>
    <col min="20" max="20" width="15.85546875" style="289" bestFit="1" customWidth="1"/>
    <col min="21" max="21" width="16.85546875" style="70" bestFit="1" customWidth="1"/>
    <col min="22" max="22" width="14.5703125" style="70"/>
    <col min="23" max="23" width="17" style="70" bestFit="1" customWidth="1"/>
    <col min="24" max="16384" width="14.5703125" style="70"/>
  </cols>
  <sheetData>
    <row r="1" spans="1:23" s="49" customFormat="1" ht="62.25" customHeight="1" x14ac:dyDescent="0.25">
      <c r="A1" s="40" t="s">
        <v>286</v>
      </c>
      <c r="B1" s="41" t="s">
        <v>287</v>
      </c>
      <c r="C1" s="42" t="s">
        <v>288</v>
      </c>
      <c r="D1" s="42" t="s">
        <v>289</v>
      </c>
      <c r="E1" s="42" t="s">
        <v>290</v>
      </c>
      <c r="F1" s="43" t="s">
        <v>291</v>
      </c>
      <c r="G1" s="43" t="s">
        <v>292</v>
      </c>
      <c r="H1" s="44" t="s">
        <v>293</v>
      </c>
      <c r="I1" s="44" t="s">
        <v>294</v>
      </c>
      <c r="J1" s="195" t="s">
        <v>327</v>
      </c>
      <c r="K1" s="45" t="s">
        <v>295</v>
      </c>
      <c r="L1" s="45" t="s">
        <v>296</v>
      </c>
      <c r="M1" s="46"/>
      <c r="N1" s="47" t="s">
        <v>297</v>
      </c>
      <c r="O1" s="48" t="s">
        <v>298</v>
      </c>
      <c r="P1" s="48" t="s">
        <v>299</v>
      </c>
      <c r="Q1" s="48" t="s">
        <v>300</v>
      </c>
      <c r="R1" s="48" t="s">
        <v>301</v>
      </c>
      <c r="S1" s="274" t="s">
        <v>302</v>
      </c>
      <c r="T1" s="287"/>
    </row>
    <row r="2" spans="1:23" s="57" customFormat="1" ht="45" customHeight="1" x14ac:dyDescent="0.25">
      <c r="A2" s="50" t="s">
        <v>50</v>
      </c>
      <c r="B2" s="51">
        <f>B3</f>
        <v>168339.57</v>
      </c>
      <c r="C2" s="52">
        <v>722031.37</v>
      </c>
      <c r="D2" s="53">
        <f t="shared" ref="D2:I2" si="0">D3</f>
        <v>657551.18999999994</v>
      </c>
      <c r="E2" s="53">
        <f t="shared" si="0"/>
        <v>904485.34</v>
      </c>
      <c r="F2" s="53">
        <f t="shared" si="0"/>
        <v>807873.63</v>
      </c>
      <c r="G2" s="53">
        <f t="shared" si="0"/>
        <v>769318.2</v>
      </c>
      <c r="H2" s="53">
        <f t="shared" si="0"/>
        <v>758755.5</v>
      </c>
      <c r="I2" s="53">
        <f t="shared" si="0"/>
        <v>842958.53</v>
      </c>
      <c r="J2" s="196">
        <f>SUM(B2:I2)</f>
        <v>5631313.3300000001</v>
      </c>
      <c r="K2" s="53">
        <f>K3</f>
        <v>818448.43</v>
      </c>
      <c r="L2" s="53">
        <f>SUM(B2:K2)</f>
        <v>12081075.09</v>
      </c>
      <c r="M2" s="54">
        <f>B2+C2+D2+E2+F2+G2+H2+I2</f>
        <v>5631313.3300000001</v>
      </c>
      <c r="N2" s="47">
        <f>'[1]საკასო 1 ივლისი'!E619</f>
        <v>4568508.96</v>
      </c>
      <c r="O2" s="55">
        <v>820000</v>
      </c>
      <c r="P2" s="55">
        <v>850000</v>
      </c>
      <c r="Q2" s="55">
        <v>820000</v>
      </c>
      <c r="R2" s="55">
        <v>800000</v>
      </c>
      <c r="S2" s="275">
        <v>800000</v>
      </c>
      <c r="T2" s="288">
        <f>O2+P2+Q2+R2+S2</f>
        <v>4090000</v>
      </c>
      <c r="U2" s="56">
        <f>M2+T2</f>
        <v>9721313.3300000001</v>
      </c>
      <c r="V2" s="57">
        <f>'[1]დაზუსტებული 06.09'!D579</f>
        <v>8000000</v>
      </c>
      <c r="W2" s="56">
        <f>V2-U2</f>
        <v>-1721313.33</v>
      </c>
    </row>
    <row r="3" spans="1:23" s="63" customFormat="1" ht="45" customHeight="1" x14ac:dyDescent="0.25">
      <c r="A3" s="58" t="s">
        <v>50</v>
      </c>
      <c r="B3" s="59">
        <v>168339.57</v>
      </c>
      <c r="C3" s="60">
        <v>722031.37</v>
      </c>
      <c r="D3" s="61">
        <v>657551.18999999994</v>
      </c>
      <c r="E3" s="61">
        <v>904485.34</v>
      </c>
      <c r="F3" s="61">
        <v>807873.63</v>
      </c>
      <c r="G3" s="61">
        <v>769318.2</v>
      </c>
      <c r="H3" s="62">
        <v>758755.5</v>
      </c>
      <c r="I3" s="61">
        <v>842958.53</v>
      </c>
      <c r="J3" s="196"/>
      <c r="K3" s="61">
        <v>818448.43</v>
      </c>
      <c r="L3" s="61">
        <f>SUM(B3:K3)</f>
        <v>6449761.7599999998</v>
      </c>
      <c r="M3" s="54">
        <f>B3+C3+D3+E3+F3+G3+H3+I3</f>
        <v>5631313.3300000001</v>
      </c>
      <c r="N3" s="47"/>
      <c r="O3" s="61">
        <v>820000</v>
      </c>
      <c r="P3" s="61">
        <v>850000</v>
      </c>
      <c r="Q3" s="61">
        <v>820000</v>
      </c>
      <c r="R3" s="61">
        <v>800000</v>
      </c>
      <c r="S3" s="276">
        <v>800000</v>
      </c>
      <c r="T3" s="288"/>
      <c r="U3" s="56">
        <f t="shared" ref="U3:U66" si="1">M3+T3</f>
        <v>5631313.3300000001</v>
      </c>
      <c r="W3" s="56"/>
    </row>
    <row r="4" spans="1:23" s="57" customFormat="1" ht="45" customHeight="1" x14ac:dyDescent="0.25">
      <c r="A4" s="50" t="s">
        <v>60</v>
      </c>
      <c r="B4" s="51">
        <f>B5+B6+B7</f>
        <v>225735.67999999999</v>
      </c>
      <c r="C4" s="64">
        <f t="shared" ref="C4" si="2">C5+C6</f>
        <v>979540.76</v>
      </c>
      <c r="D4" s="53">
        <f>D5+D6+D7</f>
        <v>947992.69</v>
      </c>
      <c r="E4" s="53">
        <f t="shared" ref="E4:K4" si="3">E5+E6+E7</f>
        <v>1025003.13</v>
      </c>
      <c r="F4" s="53">
        <f t="shared" si="3"/>
        <v>1080915.3599999999</v>
      </c>
      <c r="G4" s="53">
        <f t="shared" si="3"/>
        <v>1054156.29</v>
      </c>
      <c r="H4" s="53">
        <f t="shared" si="3"/>
        <v>1035084.4500000001</v>
      </c>
      <c r="I4" s="53">
        <f t="shared" si="3"/>
        <v>1026379.83</v>
      </c>
      <c r="J4" s="196">
        <f t="shared" ref="J4:J66" si="4">SUM(B4:I4)</f>
        <v>7374808.1899999995</v>
      </c>
      <c r="K4" s="53">
        <f t="shared" si="3"/>
        <v>982825.27</v>
      </c>
      <c r="L4" s="53">
        <f>L5+L6+L7</f>
        <v>15732441.65</v>
      </c>
      <c r="M4" s="54">
        <f t="shared" ref="M4:M67" si="5">B4+C4+D4+E4+F4+G4+H4+I4</f>
        <v>7374808.1899999995</v>
      </c>
      <c r="N4" s="47">
        <f>'[1]საკასო 1 ივლისი'!E655</f>
        <v>6348428.3599999994</v>
      </c>
      <c r="O4" s="55">
        <v>1030000</v>
      </c>
      <c r="P4" s="55">
        <v>990000</v>
      </c>
      <c r="Q4" s="55">
        <v>1020000</v>
      </c>
      <c r="R4" s="55">
        <v>1020000</v>
      </c>
      <c r="S4" s="275">
        <v>1020000</v>
      </c>
      <c r="T4" s="288">
        <f>O4+P4+Q4+R4+S4</f>
        <v>5080000</v>
      </c>
      <c r="U4" s="56">
        <f t="shared" si="1"/>
        <v>12454808.189999999</v>
      </c>
      <c r="V4" s="57">
        <f>'[1]დაზუსტებული 06.09'!D615</f>
        <v>11764000</v>
      </c>
      <c r="W4" s="56">
        <f t="shared" ref="W4:W63" si="6">V4-U4</f>
        <v>-690808.18999999948</v>
      </c>
    </row>
    <row r="5" spans="1:23" ht="45" customHeight="1" x14ac:dyDescent="0.25">
      <c r="A5" s="65" t="s">
        <v>303</v>
      </c>
      <c r="B5" s="66">
        <v>0</v>
      </c>
      <c r="C5" s="67">
        <v>216715.28</v>
      </c>
      <c r="D5" s="67">
        <v>213857.74</v>
      </c>
      <c r="E5" s="67">
        <v>252153.15</v>
      </c>
      <c r="F5" s="67">
        <v>237942.13</v>
      </c>
      <c r="G5" s="60">
        <v>221619.15</v>
      </c>
      <c r="H5" s="68">
        <v>222175.54</v>
      </c>
      <c r="I5" s="61">
        <v>229202.13</v>
      </c>
      <c r="J5" s="196">
        <f t="shared" si="4"/>
        <v>1593665.12</v>
      </c>
      <c r="K5" s="69">
        <v>221343.57</v>
      </c>
      <c r="L5" s="69">
        <f t="shared" ref="L5:L67" si="7">SUM(B5:K5)</f>
        <v>3408673.81</v>
      </c>
      <c r="M5" s="54">
        <f t="shared" si="5"/>
        <v>1593665.12</v>
      </c>
      <c r="O5" s="69">
        <v>230000</v>
      </c>
      <c r="P5" s="69">
        <v>210000</v>
      </c>
      <c r="Q5" s="69">
        <v>220000</v>
      </c>
      <c r="R5" s="69">
        <v>220000</v>
      </c>
      <c r="S5" s="277">
        <v>220000</v>
      </c>
      <c r="T5" s="288">
        <f t="shared" ref="T5:T67" si="8">O5+P5+Q5+R5+S5</f>
        <v>1100000</v>
      </c>
      <c r="U5" s="56">
        <f t="shared" si="1"/>
        <v>2693665.12</v>
      </c>
      <c r="W5" s="56"/>
    </row>
    <row r="6" spans="1:23" ht="45" customHeight="1" x14ac:dyDescent="0.25">
      <c r="A6" s="65" t="s">
        <v>53</v>
      </c>
      <c r="B6" s="66">
        <v>225735.67999999999</v>
      </c>
      <c r="C6" s="67">
        <v>762825.48</v>
      </c>
      <c r="D6" s="67">
        <v>734134.95</v>
      </c>
      <c r="E6" s="67">
        <v>772849.98</v>
      </c>
      <c r="F6" s="61">
        <v>842973.23</v>
      </c>
      <c r="G6" s="61">
        <v>832537.14</v>
      </c>
      <c r="H6" s="68">
        <v>812908.91</v>
      </c>
      <c r="I6" s="61">
        <v>797177.7</v>
      </c>
      <c r="J6" s="196">
        <f t="shared" si="4"/>
        <v>5781143.0700000003</v>
      </c>
      <c r="K6" s="69">
        <v>761481.7</v>
      </c>
      <c r="L6" s="69">
        <f t="shared" si="7"/>
        <v>12323767.84</v>
      </c>
      <c r="M6" s="54">
        <f t="shared" si="5"/>
        <v>5781143.0700000003</v>
      </c>
      <c r="O6" s="69">
        <v>800000</v>
      </c>
      <c r="P6" s="69">
        <v>780000</v>
      </c>
      <c r="Q6" s="69">
        <v>800000</v>
      </c>
      <c r="R6" s="69">
        <v>800000</v>
      </c>
      <c r="S6" s="277">
        <v>800000</v>
      </c>
      <c r="T6" s="288">
        <f t="shared" si="8"/>
        <v>3980000</v>
      </c>
      <c r="U6" s="56">
        <f t="shared" si="1"/>
        <v>9761143.0700000003</v>
      </c>
      <c r="W6" s="56"/>
    </row>
    <row r="7" spans="1:23" ht="45" customHeight="1" x14ac:dyDescent="0.25">
      <c r="A7" s="65" t="s">
        <v>304</v>
      </c>
      <c r="B7" s="66">
        <v>0</v>
      </c>
      <c r="C7" s="48">
        <v>0</v>
      </c>
      <c r="D7" s="69">
        <v>0</v>
      </c>
      <c r="E7" s="69">
        <v>0</v>
      </c>
      <c r="F7" s="61">
        <v>0</v>
      </c>
      <c r="G7" s="61">
        <v>0</v>
      </c>
      <c r="H7" s="61">
        <v>0</v>
      </c>
      <c r="I7" s="61">
        <v>0</v>
      </c>
      <c r="J7" s="196">
        <f t="shared" si="4"/>
        <v>0</v>
      </c>
      <c r="K7" s="69">
        <v>0</v>
      </c>
      <c r="L7" s="69">
        <f t="shared" si="7"/>
        <v>0</v>
      </c>
      <c r="M7" s="54">
        <f t="shared" si="5"/>
        <v>0</v>
      </c>
      <c r="O7" s="69">
        <v>0</v>
      </c>
      <c r="P7" s="69">
        <v>0</v>
      </c>
      <c r="Q7" s="69">
        <v>0</v>
      </c>
      <c r="R7" s="69">
        <v>0</v>
      </c>
      <c r="S7" s="277">
        <v>0</v>
      </c>
      <c r="T7" s="288">
        <f t="shared" si="8"/>
        <v>0</v>
      </c>
      <c r="U7" s="56">
        <f t="shared" si="1"/>
        <v>0</v>
      </c>
      <c r="W7" s="56">
        <f t="shared" si="6"/>
        <v>0</v>
      </c>
    </row>
    <row r="8" spans="1:23" s="57" customFormat="1" ht="45" customHeight="1" x14ac:dyDescent="0.25">
      <c r="A8" s="50" t="s">
        <v>305</v>
      </c>
      <c r="B8" s="51">
        <f>B9+B10</f>
        <v>192432.01</v>
      </c>
      <c r="C8" s="64">
        <f t="shared" ref="C8:K8" si="9">C9+C10</f>
        <v>406249.84</v>
      </c>
      <c r="D8" s="53">
        <f t="shared" si="9"/>
        <v>384309.24</v>
      </c>
      <c r="E8" s="53">
        <f>E9+E10</f>
        <v>402480.57</v>
      </c>
      <c r="F8" s="53">
        <f t="shared" si="9"/>
        <v>436847.83999999997</v>
      </c>
      <c r="G8" s="52">
        <f t="shared" si="9"/>
        <v>441529.5</v>
      </c>
      <c r="H8" s="52">
        <f t="shared" si="9"/>
        <v>407773.27</v>
      </c>
      <c r="I8" s="53">
        <f t="shared" si="9"/>
        <v>411969.14</v>
      </c>
      <c r="J8" s="196">
        <f t="shared" si="4"/>
        <v>3083591.41</v>
      </c>
      <c r="K8" s="53">
        <f t="shared" si="9"/>
        <v>371598.93</v>
      </c>
      <c r="L8" s="53">
        <f t="shared" si="7"/>
        <v>6538781.75</v>
      </c>
      <c r="M8" s="54">
        <f t="shared" si="5"/>
        <v>3083591.41</v>
      </c>
      <c r="N8" s="47">
        <f>'[1]საკასო 1 ივლისი'!E703</f>
        <v>2533235.6799999997</v>
      </c>
      <c r="O8" s="55">
        <v>415000</v>
      </c>
      <c r="P8" s="55">
        <v>380000</v>
      </c>
      <c r="Q8" s="55">
        <v>420000</v>
      </c>
      <c r="R8" s="55">
        <v>430000</v>
      </c>
      <c r="S8" s="275">
        <v>430000</v>
      </c>
      <c r="T8" s="288">
        <f t="shared" si="8"/>
        <v>2075000</v>
      </c>
      <c r="U8" s="56">
        <f t="shared" si="1"/>
        <v>5158591.41</v>
      </c>
      <c r="V8" s="57">
        <f>'[1]დაზუსტებული 06.09'!D663</f>
        <v>4894000</v>
      </c>
      <c r="W8" s="56">
        <f t="shared" si="6"/>
        <v>-264591.41000000015</v>
      </c>
    </row>
    <row r="9" spans="1:23" ht="45" customHeight="1" x14ac:dyDescent="0.25">
      <c r="A9" s="65" t="s">
        <v>306</v>
      </c>
      <c r="B9" s="66">
        <v>126403.47</v>
      </c>
      <c r="C9" s="67">
        <v>220560.64000000001</v>
      </c>
      <c r="D9" s="67">
        <v>222311.07</v>
      </c>
      <c r="E9" s="67">
        <v>214245</v>
      </c>
      <c r="F9" s="61">
        <v>249733.36</v>
      </c>
      <c r="G9" s="68">
        <v>238286.48</v>
      </c>
      <c r="H9" s="68">
        <v>234242.01</v>
      </c>
      <c r="I9" s="68">
        <v>247155</v>
      </c>
      <c r="J9" s="196">
        <f t="shared" si="4"/>
        <v>1752937.03</v>
      </c>
      <c r="K9" s="68">
        <v>204744.34</v>
      </c>
      <c r="L9" s="71">
        <f t="shared" si="7"/>
        <v>3710618.4</v>
      </c>
      <c r="M9" s="54">
        <f t="shared" si="5"/>
        <v>1752937.03</v>
      </c>
      <c r="O9" s="71">
        <v>220000</v>
      </c>
      <c r="P9" s="71">
        <v>210000</v>
      </c>
      <c r="Q9" s="71">
        <v>230000</v>
      </c>
      <c r="R9" s="71">
        <v>240000</v>
      </c>
      <c r="S9" s="278">
        <v>240000</v>
      </c>
      <c r="T9" s="288">
        <f t="shared" si="8"/>
        <v>1140000</v>
      </c>
      <c r="U9" s="56">
        <f t="shared" si="1"/>
        <v>2892937.0300000003</v>
      </c>
      <c r="W9" s="56"/>
    </row>
    <row r="10" spans="1:23" ht="45" customHeight="1" x14ac:dyDescent="0.25">
      <c r="A10" s="65" t="s">
        <v>53</v>
      </c>
      <c r="B10" s="66">
        <v>66028.539999999994</v>
      </c>
      <c r="C10" s="67">
        <v>185689.2</v>
      </c>
      <c r="D10" s="72">
        <v>161998.17000000001</v>
      </c>
      <c r="E10" s="72">
        <v>188235.57</v>
      </c>
      <c r="F10" s="61">
        <v>187114.48</v>
      </c>
      <c r="G10" s="68">
        <v>203243.02</v>
      </c>
      <c r="H10" s="68">
        <v>173531.26</v>
      </c>
      <c r="I10" s="68">
        <v>164814.14000000001</v>
      </c>
      <c r="J10" s="196">
        <f t="shared" si="4"/>
        <v>1330654.3799999999</v>
      </c>
      <c r="K10" s="71">
        <v>166854.59</v>
      </c>
      <c r="L10" s="71">
        <f t="shared" si="7"/>
        <v>2828163.3499999996</v>
      </c>
      <c r="M10" s="54">
        <f t="shared" si="5"/>
        <v>1330654.3799999999</v>
      </c>
      <c r="O10" s="71">
        <v>195000</v>
      </c>
      <c r="P10" s="71">
        <v>170000</v>
      </c>
      <c r="Q10" s="71">
        <v>190000</v>
      </c>
      <c r="R10" s="71">
        <v>190000</v>
      </c>
      <c r="S10" s="278">
        <v>190000</v>
      </c>
      <c r="T10" s="288">
        <f t="shared" si="8"/>
        <v>935000</v>
      </c>
      <c r="U10" s="56">
        <f t="shared" si="1"/>
        <v>2265654.38</v>
      </c>
      <c r="W10" s="56"/>
    </row>
    <row r="11" spans="1:23" s="57" customFormat="1" ht="45" customHeight="1" x14ac:dyDescent="0.25">
      <c r="A11" s="50" t="s">
        <v>78</v>
      </c>
      <c r="B11" s="51">
        <f>B12+B13+B14+B15</f>
        <v>67994.05</v>
      </c>
      <c r="C11" s="64">
        <f>C12+C13+C14+C15</f>
        <v>488041.33999999997</v>
      </c>
      <c r="D11" s="64">
        <f t="shared" ref="D11:G11" si="10">D12+D13+D14+D15</f>
        <v>444478.79999999993</v>
      </c>
      <c r="E11" s="64">
        <f t="shared" si="10"/>
        <v>487989.67000000004</v>
      </c>
      <c r="F11" s="64">
        <f t="shared" si="10"/>
        <v>501985.57999999996</v>
      </c>
      <c r="G11" s="64">
        <f t="shared" si="10"/>
        <v>467942.89999999997</v>
      </c>
      <c r="H11" s="52">
        <f>H12+H13+H14+H15</f>
        <v>452938.85</v>
      </c>
      <c r="I11" s="53">
        <f t="shared" ref="I11:K11" si="11">I12+I13+I14+I15</f>
        <v>469097.33</v>
      </c>
      <c r="J11" s="196">
        <f t="shared" si="4"/>
        <v>3380468.52</v>
      </c>
      <c r="K11" s="53">
        <f t="shared" si="11"/>
        <v>438435.31</v>
      </c>
      <c r="L11" s="53">
        <f t="shared" si="7"/>
        <v>7199372.3499999996</v>
      </c>
      <c r="M11" s="54">
        <f t="shared" si="5"/>
        <v>3380468.52</v>
      </c>
      <c r="N11" s="47">
        <f>'[1]საკასო 1 ივლისი'!E739</f>
        <v>2979749.74</v>
      </c>
      <c r="O11" s="55">
        <v>504441.67</v>
      </c>
      <c r="P11" s="55">
        <v>499441.67</v>
      </c>
      <c r="Q11" s="55">
        <v>504441.67</v>
      </c>
      <c r="R11" s="55">
        <v>504441.67</v>
      </c>
      <c r="S11" s="275">
        <v>504441.67</v>
      </c>
      <c r="T11" s="288">
        <f t="shared" si="8"/>
        <v>2517208.35</v>
      </c>
      <c r="U11" s="56">
        <f t="shared" si="1"/>
        <v>5897676.8700000001</v>
      </c>
      <c r="V11" s="57">
        <f>'[1]დაზუსტებული 06.09'!D711</f>
        <v>6458000</v>
      </c>
      <c r="W11" s="56">
        <f t="shared" si="6"/>
        <v>560323.12999999989</v>
      </c>
    </row>
    <row r="12" spans="1:23" ht="45" customHeight="1" x14ac:dyDescent="0.25">
      <c r="A12" s="65" t="s">
        <v>80</v>
      </c>
      <c r="B12" s="66">
        <v>14879</v>
      </c>
      <c r="C12" s="67">
        <v>219809</v>
      </c>
      <c r="D12" s="69">
        <v>197312</v>
      </c>
      <c r="E12" s="69">
        <v>217704</v>
      </c>
      <c r="F12" s="62">
        <v>221363</v>
      </c>
      <c r="G12" s="61">
        <v>200302</v>
      </c>
      <c r="H12" s="68">
        <v>197126</v>
      </c>
      <c r="I12" s="61">
        <v>204231</v>
      </c>
      <c r="J12" s="196">
        <f t="shared" si="4"/>
        <v>1472726</v>
      </c>
      <c r="K12" s="69">
        <v>187180</v>
      </c>
      <c r="L12" s="69">
        <f t="shared" si="7"/>
        <v>3132632</v>
      </c>
      <c r="M12" s="54">
        <f t="shared" si="5"/>
        <v>1472726</v>
      </c>
      <c r="O12" s="69">
        <v>220000</v>
      </c>
      <c r="P12" s="69">
        <v>220000</v>
      </c>
      <c r="Q12" s="69">
        <v>220000</v>
      </c>
      <c r="R12" s="69">
        <v>220000</v>
      </c>
      <c r="S12" s="277">
        <v>220000</v>
      </c>
      <c r="T12" s="288">
        <f t="shared" si="8"/>
        <v>1100000</v>
      </c>
      <c r="U12" s="56">
        <f t="shared" si="1"/>
        <v>2572726</v>
      </c>
      <c r="W12" s="56"/>
    </row>
    <row r="13" spans="1:23" s="63" customFormat="1" ht="45" customHeight="1" x14ac:dyDescent="0.25">
      <c r="A13" s="73" t="s">
        <v>81</v>
      </c>
      <c r="B13" s="74">
        <v>52746.05</v>
      </c>
      <c r="C13" s="67">
        <v>168443.75</v>
      </c>
      <c r="D13" s="61">
        <v>150501.6</v>
      </c>
      <c r="E13" s="61">
        <v>170808.15</v>
      </c>
      <c r="F13" s="61">
        <v>183135.21</v>
      </c>
      <c r="G13" s="61">
        <v>179543.75</v>
      </c>
      <c r="H13" s="75">
        <v>163350.04999999999</v>
      </c>
      <c r="I13" s="61">
        <v>169866.87</v>
      </c>
      <c r="J13" s="196">
        <f t="shared" si="4"/>
        <v>1238395.4300000002</v>
      </c>
      <c r="K13" s="61">
        <v>153422.81</v>
      </c>
      <c r="L13" s="61">
        <f t="shared" si="7"/>
        <v>2630213.6700000004</v>
      </c>
      <c r="M13" s="54">
        <f t="shared" si="5"/>
        <v>1238395.4300000002</v>
      </c>
      <c r="N13" s="47"/>
      <c r="O13" s="61">
        <v>185000</v>
      </c>
      <c r="P13" s="61">
        <v>180000</v>
      </c>
      <c r="Q13" s="61">
        <v>185000</v>
      </c>
      <c r="R13" s="61">
        <v>185000</v>
      </c>
      <c r="S13" s="276">
        <v>185000</v>
      </c>
      <c r="T13" s="288">
        <f t="shared" si="8"/>
        <v>920000</v>
      </c>
      <c r="U13" s="56">
        <f t="shared" si="1"/>
        <v>2158395.4300000002</v>
      </c>
      <c r="W13" s="56"/>
    </row>
    <row r="14" spans="1:23" ht="45" customHeight="1" x14ac:dyDescent="0.25">
      <c r="A14" s="65" t="s">
        <v>82</v>
      </c>
      <c r="B14" s="66">
        <v>0</v>
      </c>
      <c r="C14" s="67">
        <v>33813.589999999997</v>
      </c>
      <c r="D14" s="67">
        <v>34169.599999999999</v>
      </c>
      <c r="E14" s="67">
        <v>39907.120000000003</v>
      </c>
      <c r="F14" s="67">
        <v>38479.97</v>
      </c>
      <c r="G14" s="61">
        <v>34500.35</v>
      </c>
      <c r="H14" s="68">
        <v>35907</v>
      </c>
      <c r="I14" s="68">
        <v>34441.660000000003</v>
      </c>
      <c r="J14" s="196">
        <f t="shared" si="4"/>
        <v>251219.29</v>
      </c>
      <c r="K14" s="68">
        <v>33106.300000000003</v>
      </c>
      <c r="L14" s="68">
        <f t="shared" si="7"/>
        <v>535544.88</v>
      </c>
      <c r="M14" s="54">
        <f t="shared" si="5"/>
        <v>251219.29</v>
      </c>
      <c r="O14" s="68">
        <v>34441.67</v>
      </c>
      <c r="P14" s="68">
        <v>34441.67</v>
      </c>
      <c r="Q14" s="68">
        <v>34441.67</v>
      </c>
      <c r="R14" s="68">
        <v>34441.67</v>
      </c>
      <c r="S14" s="279">
        <v>34441.67</v>
      </c>
      <c r="T14" s="288">
        <f t="shared" si="8"/>
        <v>172208.34999999998</v>
      </c>
      <c r="U14" s="56">
        <f t="shared" si="1"/>
        <v>423427.64</v>
      </c>
      <c r="W14" s="56"/>
    </row>
    <row r="15" spans="1:23" ht="45" customHeight="1" x14ac:dyDescent="0.25">
      <c r="A15" s="65" t="s">
        <v>84</v>
      </c>
      <c r="B15" s="66">
        <v>369</v>
      </c>
      <c r="C15" s="67">
        <v>65975</v>
      </c>
      <c r="D15" s="69">
        <v>62495.6</v>
      </c>
      <c r="E15" s="69">
        <v>59570.400000000001</v>
      </c>
      <c r="F15" s="61">
        <v>59007.4</v>
      </c>
      <c r="G15" s="61">
        <v>53596.800000000003</v>
      </c>
      <c r="H15" s="68">
        <v>56555.8</v>
      </c>
      <c r="I15" s="61">
        <v>60557.8</v>
      </c>
      <c r="J15" s="196">
        <f t="shared" si="4"/>
        <v>418127.8</v>
      </c>
      <c r="K15" s="69">
        <v>64726.2</v>
      </c>
      <c r="L15" s="69">
        <f t="shared" si="7"/>
        <v>900981.79999999993</v>
      </c>
      <c r="M15" s="54">
        <f t="shared" si="5"/>
        <v>418127.8</v>
      </c>
      <c r="O15" s="69">
        <v>65000</v>
      </c>
      <c r="P15" s="69">
        <v>65000</v>
      </c>
      <c r="Q15" s="69">
        <v>65000</v>
      </c>
      <c r="R15" s="69">
        <v>65000</v>
      </c>
      <c r="S15" s="277">
        <v>65000</v>
      </c>
      <c r="T15" s="288">
        <f t="shared" si="8"/>
        <v>325000</v>
      </c>
      <c r="U15" s="56">
        <f t="shared" si="1"/>
        <v>743127.8</v>
      </c>
      <c r="W15" s="56"/>
    </row>
    <row r="16" spans="1:23" s="57" customFormat="1" ht="45" customHeight="1" x14ac:dyDescent="0.25">
      <c r="A16" s="50" t="s">
        <v>307</v>
      </c>
      <c r="B16" s="51">
        <f>B17+B18+B19+B20</f>
        <v>38065.339999999997</v>
      </c>
      <c r="C16" s="64">
        <f>C17+C18+C19+C20</f>
        <v>304980.28000000003</v>
      </c>
      <c r="D16" s="64">
        <f t="shared" ref="D16:G16" si="12">D17+D18+D19+D20</f>
        <v>296211.10000000003</v>
      </c>
      <c r="E16" s="64">
        <f t="shared" si="12"/>
        <v>344315.8</v>
      </c>
      <c r="F16" s="64">
        <f t="shared" si="12"/>
        <v>344323.73</v>
      </c>
      <c r="G16" s="64">
        <f t="shared" si="12"/>
        <v>311723.59999999998</v>
      </c>
      <c r="H16" s="52">
        <f>H17+H18+H19+H20</f>
        <v>319980.31</v>
      </c>
      <c r="I16" s="76">
        <f t="shared" ref="I16:K16" si="13">I17+I18+I19+I20</f>
        <v>333654.88</v>
      </c>
      <c r="J16" s="196">
        <f t="shared" si="4"/>
        <v>2293255.04</v>
      </c>
      <c r="K16" s="55">
        <f t="shared" si="13"/>
        <v>327360.45999999996</v>
      </c>
      <c r="L16" s="55">
        <f t="shared" si="7"/>
        <v>4913870.54</v>
      </c>
      <c r="M16" s="54">
        <f t="shared" si="5"/>
        <v>2293255.04</v>
      </c>
      <c r="N16" s="47">
        <f>'[1]საკასო 1 ივლისი'!E775</f>
        <v>2680077.84</v>
      </c>
      <c r="O16" s="55">
        <v>340153.68</v>
      </c>
      <c r="P16" s="55">
        <v>340153.68</v>
      </c>
      <c r="Q16" s="55">
        <v>340153.68</v>
      </c>
      <c r="R16" s="55">
        <v>340153.68</v>
      </c>
      <c r="S16" s="275">
        <v>340153.68</v>
      </c>
      <c r="T16" s="288">
        <f t="shared" si="8"/>
        <v>1700768.4</v>
      </c>
      <c r="U16" s="56">
        <f t="shared" si="1"/>
        <v>3994023.44</v>
      </c>
      <c r="V16" s="57">
        <f>'[1]დაზუსტებული 06.09'!D735</f>
        <v>5000000</v>
      </c>
      <c r="W16" s="56">
        <f t="shared" si="6"/>
        <v>1005976.56</v>
      </c>
    </row>
    <row r="17" spans="1:23" s="83" customFormat="1" ht="45" customHeight="1" x14ac:dyDescent="0.25">
      <c r="A17" s="77" t="s">
        <v>308</v>
      </c>
      <c r="B17" s="78">
        <v>38055.019999999997</v>
      </c>
      <c r="C17" s="79">
        <v>30147.279999999999</v>
      </c>
      <c r="D17" s="80">
        <v>32585.64</v>
      </c>
      <c r="E17" s="80">
        <v>79617.740000000005</v>
      </c>
      <c r="F17" s="81">
        <v>83023.38</v>
      </c>
      <c r="G17" s="79">
        <v>50886.32</v>
      </c>
      <c r="H17" s="82">
        <v>60239.99</v>
      </c>
      <c r="I17" s="79">
        <v>72638.990000000005</v>
      </c>
      <c r="J17" s="196">
        <f t="shared" si="4"/>
        <v>447194.36</v>
      </c>
      <c r="K17" s="79">
        <v>68465.63</v>
      </c>
      <c r="L17" s="79">
        <f t="shared" si="7"/>
        <v>962854.35</v>
      </c>
      <c r="M17" s="54">
        <f t="shared" si="5"/>
        <v>447194.36</v>
      </c>
      <c r="N17" s="47"/>
      <c r="O17" s="67">
        <v>74166.66</v>
      </c>
      <c r="P17" s="67">
        <v>74166.66</v>
      </c>
      <c r="Q17" s="67">
        <v>74166.66</v>
      </c>
      <c r="R17" s="67">
        <v>74166.66</v>
      </c>
      <c r="S17" s="280">
        <v>74166.66</v>
      </c>
      <c r="T17" s="288">
        <f t="shared" si="8"/>
        <v>370833.30000000005</v>
      </c>
      <c r="U17" s="56">
        <f t="shared" si="1"/>
        <v>818027.66</v>
      </c>
      <c r="W17" s="56"/>
    </row>
    <row r="18" spans="1:23" ht="45" customHeight="1" x14ac:dyDescent="0.25">
      <c r="A18" s="65" t="s">
        <v>97</v>
      </c>
      <c r="B18" s="66">
        <v>10.32</v>
      </c>
      <c r="C18" s="84">
        <v>229833</v>
      </c>
      <c r="D18" s="69">
        <v>229833</v>
      </c>
      <c r="E18" s="69">
        <v>229833</v>
      </c>
      <c r="F18" s="61">
        <v>230008.72</v>
      </c>
      <c r="G18" s="61">
        <v>230987.02</v>
      </c>
      <c r="H18" s="68">
        <v>230987.02</v>
      </c>
      <c r="I18" s="61">
        <v>230987.02</v>
      </c>
      <c r="J18" s="196">
        <f t="shared" si="4"/>
        <v>1612479.1</v>
      </c>
      <c r="K18" s="69">
        <v>230525.05</v>
      </c>
      <c r="L18" s="69">
        <f t="shared" si="7"/>
        <v>3455483.25</v>
      </c>
      <c r="M18" s="54">
        <f t="shared" si="5"/>
        <v>1612479.1</v>
      </c>
      <c r="O18" s="69">
        <v>230987.02</v>
      </c>
      <c r="P18" s="69">
        <v>230987.02</v>
      </c>
      <c r="Q18" s="69">
        <v>230987.02</v>
      </c>
      <c r="R18" s="69">
        <v>230987.02</v>
      </c>
      <c r="S18" s="277">
        <v>230987.02</v>
      </c>
      <c r="T18" s="288">
        <f t="shared" si="8"/>
        <v>1154935.0999999999</v>
      </c>
      <c r="U18" s="56">
        <f t="shared" si="1"/>
        <v>2767414.2</v>
      </c>
      <c r="W18" s="56"/>
    </row>
    <row r="19" spans="1:23" ht="45" customHeight="1" x14ac:dyDescent="0.25">
      <c r="A19" s="65" t="s">
        <v>100</v>
      </c>
      <c r="B19" s="66">
        <v>0</v>
      </c>
      <c r="C19" s="60">
        <v>20000</v>
      </c>
      <c r="D19" s="69">
        <v>10000</v>
      </c>
      <c r="E19" s="69">
        <v>10000</v>
      </c>
      <c r="F19" s="61">
        <v>10000</v>
      </c>
      <c r="G19" s="61">
        <v>10000</v>
      </c>
      <c r="H19" s="68">
        <v>10000</v>
      </c>
      <c r="I19" s="61">
        <v>10000</v>
      </c>
      <c r="J19" s="196">
        <f t="shared" si="4"/>
        <v>80000</v>
      </c>
      <c r="K19" s="69">
        <v>10000</v>
      </c>
      <c r="L19" s="69">
        <f t="shared" si="7"/>
        <v>170000</v>
      </c>
      <c r="M19" s="54">
        <f t="shared" si="5"/>
        <v>80000</v>
      </c>
      <c r="O19" s="69">
        <v>10000</v>
      </c>
      <c r="P19" s="69">
        <v>10000</v>
      </c>
      <c r="Q19" s="69">
        <v>10000</v>
      </c>
      <c r="R19" s="69">
        <v>10000</v>
      </c>
      <c r="S19" s="277">
        <v>10000</v>
      </c>
      <c r="T19" s="288">
        <f t="shared" si="8"/>
        <v>50000</v>
      </c>
      <c r="U19" s="56">
        <f t="shared" si="1"/>
        <v>130000</v>
      </c>
      <c r="W19" s="56"/>
    </row>
    <row r="20" spans="1:23" ht="45" customHeight="1" x14ac:dyDescent="0.25">
      <c r="A20" s="65" t="s">
        <v>309</v>
      </c>
      <c r="B20" s="66">
        <v>0</v>
      </c>
      <c r="C20" s="60">
        <v>25000</v>
      </c>
      <c r="D20" s="69">
        <v>23792.46</v>
      </c>
      <c r="E20" s="69">
        <v>24865.06</v>
      </c>
      <c r="F20" s="61">
        <v>21291.63</v>
      </c>
      <c r="G20" s="61">
        <v>19850.259999999998</v>
      </c>
      <c r="H20" s="68">
        <v>18753.3</v>
      </c>
      <c r="I20" s="61">
        <v>20028.87</v>
      </c>
      <c r="J20" s="196">
        <f t="shared" si="4"/>
        <v>153581.57999999999</v>
      </c>
      <c r="K20" s="69">
        <v>18369.78</v>
      </c>
      <c r="L20" s="69">
        <f t="shared" si="7"/>
        <v>325532.93999999994</v>
      </c>
      <c r="M20" s="54">
        <f t="shared" si="5"/>
        <v>153581.57999999999</v>
      </c>
      <c r="O20" s="69">
        <v>25000</v>
      </c>
      <c r="P20" s="69">
        <v>25000</v>
      </c>
      <c r="Q20" s="69">
        <v>25000</v>
      </c>
      <c r="R20" s="69">
        <v>25000</v>
      </c>
      <c r="S20" s="277">
        <v>25000</v>
      </c>
      <c r="T20" s="288">
        <f t="shared" si="8"/>
        <v>125000</v>
      </c>
      <c r="U20" s="56">
        <f t="shared" si="1"/>
        <v>278581.57999999996</v>
      </c>
      <c r="W20" s="56"/>
    </row>
    <row r="21" spans="1:23" s="57" customFormat="1" ht="45" customHeight="1" x14ac:dyDescent="0.25">
      <c r="A21" s="50" t="s">
        <v>310</v>
      </c>
      <c r="B21" s="51">
        <f>B22+B23+B24+B25+B26+B27+B28</f>
        <v>27413.95</v>
      </c>
      <c r="C21" s="52">
        <f>C22+C23+C24+C25+C26+C27+C28</f>
        <v>1345576.88</v>
      </c>
      <c r="D21" s="52">
        <f t="shared" ref="D21:G21" si="14">D22+D23+D24+D25+D26+D27+D28</f>
        <v>1284321.25</v>
      </c>
      <c r="E21" s="52">
        <f t="shared" si="14"/>
        <v>1317733.6200000001</v>
      </c>
      <c r="F21" s="52">
        <f>F22+F23+F24+F25+F26+F27+F28</f>
        <v>1373069.6400000001</v>
      </c>
      <c r="G21" s="52">
        <f t="shared" si="14"/>
        <v>1338751.3600000001</v>
      </c>
      <c r="H21" s="52">
        <f>H22+H23+H24+H25+H26+H27+H28</f>
        <v>1361793.13</v>
      </c>
      <c r="I21" s="53">
        <f t="shared" ref="I21:K21" si="15">I22+I23+I24+I25+I26+I27+I28</f>
        <v>1360554.01</v>
      </c>
      <c r="J21" s="196">
        <f t="shared" si="4"/>
        <v>9409213.8399999999</v>
      </c>
      <c r="K21" s="53">
        <f t="shared" si="15"/>
        <v>1390764.2</v>
      </c>
      <c r="L21" s="53">
        <f t="shared" si="7"/>
        <v>20209191.879999999</v>
      </c>
      <c r="M21" s="54">
        <f t="shared" si="5"/>
        <v>9409213.8399999999</v>
      </c>
      <c r="N21" s="47">
        <f>'[1]საკასო 1 ივლისი'!E823</f>
        <v>7997968.8799999999</v>
      </c>
      <c r="O21" s="55">
        <v>1356738</v>
      </c>
      <c r="P21" s="55">
        <v>1346738</v>
      </c>
      <c r="Q21" s="55">
        <v>1356738</v>
      </c>
      <c r="R21" s="55">
        <v>1356738</v>
      </c>
      <c r="S21" s="275">
        <v>1356738</v>
      </c>
      <c r="T21" s="288">
        <f t="shared" si="8"/>
        <v>6773690</v>
      </c>
      <c r="U21" s="56">
        <f t="shared" si="1"/>
        <v>16182903.84</v>
      </c>
      <c r="V21" s="57">
        <f>'[1]დაზუსტებული 06.09'!D807</f>
        <v>15302500</v>
      </c>
      <c r="W21" s="56">
        <f t="shared" si="6"/>
        <v>-880403.83999999985</v>
      </c>
    </row>
    <row r="22" spans="1:23" ht="45" customHeight="1" x14ac:dyDescent="0.25">
      <c r="A22" s="65" t="s">
        <v>311</v>
      </c>
      <c r="B22" s="66">
        <v>0</v>
      </c>
      <c r="C22" s="71">
        <v>238774</v>
      </c>
      <c r="D22" s="71">
        <v>238774</v>
      </c>
      <c r="E22" s="71">
        <v>238774</v>
      </c>
      <c r="F22" s="61">
        <v>238774</v>
      </c>
      <c r="G22" s="68">
        <v>238774</v>
      </c>
      <c r="H22" s="68">
        <v>238774</v>
      </c>
      <c r="I22" s="68">
        <v>238774</v>
      </c>
      <c r="J22" s="196">
        <f t="shared" si="4"/>
        <v>1671418</v>
      </c>
      <c r="K22" s="71">
        <v>238774</v>
      </c>
      <c r="L22" s="71">
        <f t="shared" si="7"/>
        <v>3581610</v>
      </c>
      <c r="M22" s="54">
        <f t="shared" si="5"/>
        <v>1671418</v>
      </c>
      <c r="O22" s="71">
        <v>238774</v>
      </c>
      <c r="P22" s="71">
        <v>238774</v>
      </c>
      <c r="Q22" s="71">
        <v>238774</v>
      </c>
      <c r="R22" s="71">
        <v>238774</v>
      </c>
      <c r="S22" s="278">
        <v>238774</v>
      </c>
      <c r="T22" s="288">
        <f t="shared" si="8"/>
        <v>1193870</v>
      </c>
      <c r="U22" s="56">
        <f t="shared" si="1"/>
        <v>2865288</v>
      </c>
      <c r="W22" s="56"/>
    </row>
    <row r="23" spans="1:23" ht="45" customHeight="1" x14ac:dyDescent="0.25">
      <c r="A23" s="65" t="s">
        <v>312</v>
      </c>
      <c r="B23" s="66">
        <v>0</v>
      </c>
      <c r="C23" s="84">
        <v>5842</v>
      </c>
      <c r="D23" s="84">
        <v>5842</v>
      </c>
      <c r="E23" s="84">
        <v>5842</v>
      </c>
      <c r="F23" s="61">
        <v>5842</v>
      </c>
      <c r="G23" s="84">
        <v>5842</v>
      </c>
      <c r="H23" s="68">
        <v>5842</v>
      </c>
      <c r="I23" s="84">
        <v>5842</v>
      </c>
      <c r="J23" s="196">
        <f t="shared" si="4"/>
        <v>40894</v>
      </c>
      <c r="K23" s="84">
        <v>5842</v>
      </c>
      <c r="L23" s="84">
        <f t="shared" si="7"/>
        <v>87630</v>
      </c>
      <c r="M23" s="54">
        <f t="shared" si="5"/>
        <v>40894</v>
      </c>
      <c r="O23" s="84">
        <v>5842</v>
      </c>
      <c r="P23" s="84">
        <v>5842</v>
      </c>
      <c r="Q23" s="84">
        <v>5842</v>
      </c>
      <c r="R23" s="84">
        <v>5842</v>
      </c>
      <c r="S23" s="281">
        <v>5842</v>
      </c>
      <c r="T23" s="288">
        <f t="shared" si="8"/>
        <v>29210</v>
      </c>
      <c r="U23" s="56">
        <f t="shared" si="1"/>
        <v>70104</v>
      </c>
      <c r="W23" s="56"/>
    </row>
    <row r="24" spans="1:23" ht="45" customHeight="1" x14ac:dyDescent="0.25">
      <c r="A24" s="65" t="s">
        <v>313</v>
      </c>
      <c r="B24" s="66">
        <v>0</v>
      </c>
      <c r="C24" s="84">
        <v>12582</v>
      </c>
      <c r="D24" s="69">
        <v>12582</v>
      </c>
      <c r="E24" s="69">
        <v>12582</v>
      </c>
      <c r="F24" s="61">
        <v>11580.9</v>
      </c>
      <c r="G24" s="61">
        <v>10578.8</v>
      </c>
      <c r="H24" s="68">
        <v>10578.8</v>
      </c>
      <c r="I24" s="68">
        <v>10578.8</v>
      </c>
      <c r="J24" s="196">
        <f t="shared" si="4"/>
        <v>81063.3</v>
      </c>
      <c r="K24" s="68">
        <v>10578.8</v>
      </c>
      <c r="L24" s="69">
        <f t="shared" si="7"/>
        <v>172705.4</v>
      </c>
      <c r="M24" s="54">
        <f t="shared" si="5"/>
        <v>81063.3</v>
      </c>
      <c r="O24" s="69">
        <v>12582</v>
      </c>
      <c r="P24" s="69">
        <v>12582</v>
      </c>
      <c r="Q24" s="69">
        <v>12582</v>
      </c>
      <c r="R24" s="69">
        <v>12582</v>
      </c>
      <c r="S24" s="277">
        <v>12582</v>
      </c>
      <c r="T24" s="288">
        <f t="shared" si="8"/>
        <v>62910</v>
      </c>
      <c r="U24" s="56">
        <f t="shared" si="1"/>
        <v>143973.29999999999</v>
      </c>
      <c r="W24" s="56"/>
    </row>
    <row r="25" spans="1:23" ht="45" customHeight="1" x14ac:dyDescent="0.25">
      <c r="A25" s="65" t="s">
        <v>314</v>
      </c>
      <c r="B25" s="66">
        <v>0</v>
      </c>
      <c r="C25" s="84">
        <v>55190</v>
      </c>
      <c r="D25" s="69">
        <v>55190</v>
      </c>
      <c r="E25" s="69">
        <v>55190</v>
      </c>
      <c r="F25" s="61">
        <v>55190</v>
      </c>
      <c r="G25" s="84">
        <v>55190</v>
      </c>
      <c r="H25" s="68">
        <v>55190</v>
      </c>
      <c r="I25" s="84">
        <v>55190</v>
      </c>
      <c r="J25" s="196">
        <f t="shared" si="4"/>
        <v>386330</v>
      </c>
      <c r="K25" s="84">
        <v>55190</v>
      </c>
      <c r="L25" s="84">
        <f t="shared" si="7"/>
        <v>827850</v>
      </c>
      <c r="M25" s="54">
        <f t="shared" si="5"/>
        <v>386330</v>
      </c>
      <c r="O25" s="84">
        <v>55190</v>
      </c>
      <c r="P25" s="84">
        <v>55190</v>
      </c>
      <c r="Q25" s="84">
        <v>55190</v>
      </c>
      <c r="R25" s="84">
        <v>55190</v>
      </c>
      <c r="S25" s="281">
        <v>55190</v>
      </c>
      <c r="T25" s="288">
        <f t="shared" si="8"/>
        <v>275950</v>
      </c>
      <c r="U25" s="56">
        <f t="shared" si="1"/>
        <v>662280</v>
      </c>
      <c r="W25" s="56"/>
    </row>
    <row r="26" spans="1:23" ht="45" customHeight="1" x14ac:dyDescent="0.25">
      <c r="A26" s="65" t="s">
        <v>315</v>
      </c>
      <c r="B26" s="66">
        <v>0</v>
      </c>
      <c r="C26" s="84">
        <v>19350</v>
      </c>
      <c r="D26" s="84">
        <v>19350</v>
      </c>
      <c r="E26" s="84">
        <v>19350</v>
      </c>
      <c r="F26" s="61">
        <v>19350</v>
      </c>
      <c r="G26" s="61">
        <v>19350</v>
      </c>
      <c r="H26" s="68">
        <v>19350</v>
      </c>
      <c r="I26" s="61">
        <v>19350</v>
      </c>
      <c r="J26" s="196">
        <f t="shared" si="4"/>
        <v>135450</v>
      </c>
      <c r="K26" s="69">
        <v>19350</v>
      </c>
      <c r="L26" s="69">
        <f t="shared" si="7"/>
        <v>290250</v>
      </c>
      <c r="M26" s="54">
        <f t="shared" si="5"/>
        <v>135450</v>
      </c>
      <c r="O26" s="69">
        <v>19350</v>
      </c>
      <c r="P26" s="69">
        <v>19350</v>
      </c>
      <c r="Q26" s="69">
        <v>19350</v>
      </c>
      <c r="R26" s="69">
        <v>19350</v>
      </c>
      <c r="S26" s="277">
        <v>19350</v>
      </c>
      <c r="T26" s="288">
        <f t="shared" si="8"/>
        <v>96750</v>
      </c>
      <c r="U26" s="56">
        <f t="shared" si="1"/>
        <v>232200</v>
      </c>
      <c r="W26" s="56"/>
    </row>
    <row r="27" spans="1:23" ht="45" customHeight="1" x14ac:dyDescent="0.25">
      <c r="A27" s="65" t="s">
        <v>316</v>
      </c>
      <c r="B27" s="66">
        <v>27413.95</v>
      </c>
      <c r="C27" s="67">
        <v>968838.88</v>
      </c>
      <c r="D27" s="69">
        <v>907583.25</v>
      </c>
      <c r="E27" s="69">
        <v>943260.62</v>
      </c>
      <c r="F27" s="61">
        <v>996192.74</v>
      </c>
      <c r="G27" s="61">
        <v>964976.56</v>
      </c>
      <c r="H27" s="68">
        <v>986338.33</v>
      </c>
      <c r="I27" s="61">
        <v>986389.21</v>
      </c>
      <c r="J27" s="196">
        <f t="shared" si="4"/>
        <v>6780993.54</v>
      </c>
      <c r="K27" s="69">
        <v>1014859.4</v>
      </c>
      <c r="L27" s="69">
        <f t="shared" si="7"/>
        <v>14576846.48</v>
      </c>
      <c r="M27" s="54">
        <f t="shared" si="5"/>
        <v>6780993.54</v>
      </c>
      <c r="O27" s="69">
        <v>980000</v>
      </c>
      <c r="P27" s="69">
        <v>970000</v>
      </c>
      <c r="Q27" s="69">
        <v>980000</v>
      </c>
      <c r="R27" s="69">
        <v>980000</v>
      </c>
      <c r="S27" s="277">
        <v>980000</v>
      </c>
      <c r="T27" s="288">
        <f t="shared" si="8"/>
        <v>4890000</v>
      </c>
      <c r="U27" s="56">
        <f t="shared" si="1"/>
        <v>11670993.539999999</v>
      </c>
      <c r="W27" s="56"/>
    </row>
    <row r="28" spans="1:23" ht="45" customHeight="1" x14ac:dyDescent="0.25">
      <c r="A28" s="65" t="s">
        <v>317</v>
      </c>
      <c r="B28" s="66">
        <v>0</v>
      </c>
      <c r="C28" s="48">
        <v>45000</v>
      </c>
      <c r="D28" s="69">
        <v>45000</v>
      </c>
      <c r="E28" s="69">
        <v>42735</v>
      </c>
      <c r="F28" s="61">
        <v>46140</v>
      </c>
      <c r="G28" s="61">
        <v>44040</v>
      </c>
      <c r="H28" s="68">
        <v>45720</v>
      </c>
      <c r="I28" s="61">
        <v>44430</v>
      </c>
      <c r="J28" s="196">
        <f t="shared" si="4"/>
        <v>313065</v>
      </c>
      <c r="K28" s="69">
        <v>46170</v>
      </c>
      <c r="L28" s="69">
        <f t="shared" si="7"/>
        <v>672300</v>
      </c>
      <c r="M28" s="54">
        <f t="shared" si="5"/>
        <v>313065</v>
      </c>
      <c r="O28" s="69">
        <v>45000</v>
      </c>
      <c r="P28" s="69">
        <v>45000</v>
      </c>
      <c r="Q28" s="69">
        <v>45000</v>
      </c>
      <c r="R28" s="69">
        <v>45000</v>
      </c>
      <c r="S28" s="277">
        <v>45000</v>
      </c>
      <c r="T28" s="288">
        <f t="shared" si="8"/>
        <v>225000</v>
      </c>
      <c r="U28" s="56">
        <f t="shared" si="1"/>
        <v>538065</v>
      </c>
      <c r="W28" s="56"/>
    </row>
    <row r="29" spans="1:23" s="57" customFormat="1" ht="45" customHeight="1" x14ac:dyDescent="0.25">
      <c r="A29" s="50" t="s">
        <v>130</v>
      </c>
      <c r="B29" s="51">
        <f>B30+B31</f>
        <v>7841</v>
      </c>
      <c r="C29" s="52">
        <f>C30+C31</f>
        <v>144222.59999999998</v>
      </c>
      <c r="D29" s="52">
        <f t="shared" ref="D29:G29" si="16">D30+D31</f>
        <v>121680.76000000001</v>
      </c>
      <c r="E29" s="52">
        <f t="shared" si="16"/>
        <v>143915.54999999999</v>
      </c>
      <c r="F29" s="52">
        <f t="shared" si="16"/>
        <v>173967.53</v>
      </c>
      <c r="G29" s="52">
        <f t="shared" si="16"/>
        <v>165088.81</v>
      </c>
      <c r="H29" s="52">
        <f>H30+H31</f>
        <v>146497.49</v>
      </c>
      <c r="I29" s="53">
        <f t="shared" ref="I29:K29" si="17">I30+I31</f>
        <v>153951.53</v>
      </c>
      <c r="J29" s="196">
        <f t="shared" si="4"/>
        <v>1057165.27</v>
      </c>
      <c r="K29" s="53">
        <f t="shared" si="17"/>
        <v>156908.99</v>
      </c>
      <c r="L29" s="53">
        <f t="shared" si="7"/>
        <v>2271239.5300000003</v>
      </c>
      <c r="M29" s="54">
        <f t="shared" si="5"/>
        <v>1057165.27</v>
      </c>
      <c r="N29" s="47">
        <f>'[1]საკასო 1 ივლისი'!E835</f>
        <v>5464475.8000000007</v>
      </c>
      <c r="O29" s="55">
        <v>150000</v>
      </c>
      <c r="P29" s="55">
        <v>135000</v>
      </c>
      <c r="Q29" s="55">
        <v>140000</v>
      </c>
      <c r="R29" s="55">
        <v>150000</v>
      </c>
      <c r="S29" s="275">
        <v>150000</v>
      </c>
      <c r="T29" s="288">
        <f t="shared" si="8"/>
        <v>725000</v>
      </c>
      <c r="U29" s="56">
        <f t="shared" si="1"/>
        <v>1782165.27</v>
      </c>
      <c r="V29" s="47">
        <f>'[1]დაზუსტებული 06.09'!D819</f>
        <v>8100000</v>
      </c>
      <c r="W29" s="56">
        <f t="shared" si="6"/>
        <v>6317834.7300000004</v>
      </c>
    </row>
    <row r="30" spans="1:23" ht="45" customHeight="1" x14ac:dyDescent="0.25">
      <c r="A30" s="65" t="s">
        <v>131</v>
      </c>
      <c r="B30" s="66"/>
      <c r="C30" s="67">
        <v>73187.399999999994</v>
      </c>
      <c r="D30" s="69">
        <v>74303.460000000006</v>
      </c>
      <c r="E30" s="69">
        <v>74594.850000000006</v>
      </c>
      <c r="F30" s="61">
        <v>75157.83</v>
      </c>
      <c r="G30" s="61">
        <v>76189.960000000006</v>
      </c>
      <c r="H30" s="68">
        <v>76283.789999999994</v>
      </c>
      <c r="I30" s="61">
        <v>77034.429999999993</v>
      </c>
      <c r="J30" s="196">
        <f t="shared" si="4"/>
        <v>526751.72</v>
      </c>
      <c r="K30" s="69">
        <v>77222.09</v>
      </c>
      <c r="L30" s="69">
        <f t="shared" si="7"/>
        <v>1130725.53</v>
      </c>
      <c r="M30" s="54">
        <f t="shared" si="5"/>
        <v>526751.72</v>
      </c>
      <c r="O30" s="69">
        <v>75000</v>
      </c>
      <c r="P30" s="69">
        <v>75000</v>
      </c>
      <c r="Q30" s="69">
        <v>75000</v>
      </c>
      <c r="R30" s="69">
        <v>75000</v>
      </c>
      <c r="S30" s="277">
        <v>75000</v>
      </c>
      <c r="T30" s="288">
        <f t="shared" si="8"/>
        <v>375000</v>
      </c>
      <c r="U30" s="56">
        <f t="shared" si="1"/>
        <v>901751.72</v>
      </c>
      <c r="W30" s="56"/>
    </row>
    <row r="31" spans="1:23" ht="45" customHeight="1" x14ac:dyDescent="0.25">
      <c r="A31" s="65" t="s">
        <v>318</v>
      </c>
      <c r="B31" s="66">
        <v>7841</v>
      </c>
      <c r="C31" s="67">
        <v>71035.199999999997</v>
      </c>
      <c r="D31" s="69">
        <v>47377.3</v>
      </c>
      <c r="E31" s="69">
        <v>69320.7</v>
      </c>
      <c r="F31" s="61">
        <v>98809.7</v>
      </c>
      <c r="G31" s="61">
        <v>88898.85</v>
      </c>
      <c r="H31" s="68">
        <v>70213.7</v>
      </c>
      <c r="I31" s="61">
        <v>76917.100000000006</v>
      </c>
      <c r="J31" s="196">
        <f t="shared" si="4"/>
        <v>530413.55000000005</v>
      </c>
      <c r="K31" s="69">
        <v>79686.899999999994</v>
      </c>
      <c r="L31" s="69">
        <f t="shared" si="7"/>
        <v>1140514</v>
      </c>
      <c r="M31" s="54">
        <f t="shared" si="5"/>
        <v>530413.55000000005</v>
      </c>
      <c r="O31" s="69">
        <v>75000</v>
      </c>
      <c r="P31" s="69">
        <v>60000</v>
      </c>
      <c r="Q31" s="69">
        <v>65000</v>
      </c>
      <c r="R31" s="69">
        <v>75000</v>
      </c>
      <c r="S31" s="277">
        <v>75000</v>
      </c>
      <c r="T31" s="288">
        <f t="shared" si="8"/>
        <v>350000</v>
      </c>
      <c r="U31" s="56">
        <f t="shared" si="1"/>
        <v>880413.55</v>
      </c>
      <c r="W31" s="56"/>
    </row>
    <row r="32" spans="1:23" s="57" customFormat="1" ht="45" customHeight="1" x14ac:dyDescent="0.25">
      <c r="A32" s="50" t="s">
        <v>146</v>
      </c>
      <c r="B32" s="51">
        <f>B33</f>
        <v>0</v>
      </c>
      <c r="C32" s="85">
        <v>106166.66</v>
      </c>
      <c r="D32" s="53">
        <f>D33</f>
        <v>106166.65</v>
      </c>
      <c r="E32" s="53">
        <f t="shared" ref="E32:G32" si="18">E33</f>
        <v>105954.32</v>
      </c>
      <c r="F32" s="53">
        <f t="shared" si="18"/>
        <v>106166.65</v>
      </c>
      <c r="G32" s="53">
        <f t="shared" si="18"/>
        <v>105954.32</v>
      </c>
      <c r="H32" s="52">
        <f>H33</f>
        <v>166671.42000000001</v>
      </c>
      <c r="I32" s="53">
        <f t="shared" ref="I32:K32" si="19">I33</f>
        <v>166671.42000000001</v>
      </c>
      <c r="J32" s="196">
        <f t="shared" si="4"/>
        <v>863751.44000000018</v>
      </c>
      <c r="K32" s="53">
        <f t="shared" si="19"/>
        <v>166671.42000000001</v>
      </c>
      <c r="L32" s="53">
        <f t="shared" si="7"/>
        <v>1894174.3000000003</v>
      </c>
      <c r="M32" s="54">
        <f t="shared" si="5"/>
        <v>863751.44000000018</v>
      </c>
      <c r="N32" s="47">
        <f>'[1]საკასო 1 ივლისი'!E847</f>
        <v>697080.02</v>
      </c>
      <c r="O32" s="55">
        <v>166671.429</v>
      </c>
      <c r="P32" s="55">
        <v>166671.429</v>
      </c>
      <c r="Q32" s="55">
        <v>166671.429</v>
      </c>
      <c r="R32" s="55">
        <v>166671.429</v>
      </c>
      <c r="S32" s="275">
        <v>166671.429</v>
      </c>
      <c r="T32" s="288">
        <f t="shared" si="8"/>
        <v>833357.14500000002</v>
      </c>
      <c r="U32" s="56">
        <f t="shared" si="1"/>
        <v>1697108.5850000002</v>
      </c>
      <c r="V32" s="57">
        <f>'[1]დაზუსტებული 06.09'!D831</f>
        <v>1697500</v>
      </c>
      <c r="W32" s="56">
        <f t="shared" si="6"/>
        <v>391.41499999980442</v>
      </c>
    </row>
    <row r="33" spans="1:23" s="63" customFormat="1" ht="45" customHeight="1" x14ac:dyDescent="0.25">
      <c r="A33" s="73" t="s">
        <v>147</v>
      </c>
      <c r="B33" s="74">
        <v>0</v>
      </c>
      <c r="C33" s="86">
        <v>106166.66</v>
      </c>
      <c r="D33" s="68">
        <v>106166.65</v>
      </c>
      <c r="E33" s="68">
        <v>105954.32</v>
      </c>
      <c r="F33" s="68">
        <v>106166.65</v>
      </c>
      <c r="G33" s="68">
        <v>105954.32</v>
      </c>
      <c r="H33" s="68">
        <v>166671.42000000001</v>
      </c>
      <c r="I33" s="68">
        <v>166671.42000000001</v>
      </c>
      <c r="J33" s="196">
        <f t="shared" si="4"/>
        <v>863751.44000000018</v>
      </c>
      <c r="K33" s="68">
        <v>166671.42000000001</v>
      </c>
      <c r="L33" s="68">
        <f t="shared" si="7"/>
        <v>1894174.3000000003</v>
      </c>
      <c r="M33" s="54">
        <f t="shared" si="5"/>
        <v>863751.44000000018</v>
      </c>
      <c r="N33" s="47"/>
      <c r="O33" s="68">
        <v>166671.429</v>
      </c>
      <c r="P33" s="68">
        <v>166671.429</v>
      </c>
      <c r="Q33" s="68">
        <v>166671.429</v>
      </c>
      <c r="R33" s="68">
        <v>166671.429</v>
      </c>
      <c r="S33" s="279">
        <v>166671.429</v>
      </c>
      <c r="T33" s="288">
        <f t="shared" si="8"/>
        <v>833357.14500000002</v>
      </c>
      <c r="U33" s="56">
        <f t="shared" si="1"/>
        <v>1697108.5850000002</v>
      </c>
      <c r="W33" s="56"/>
    </row>
    <row r="34" spans="1:23" s="57" customFormat="1" ht="45" customHeight="1" x14ac:dyDescent="0.25">
      <c r="A34" s="50" t="s">
        <v>149</v>
      </c>
      <c r="B34" s="51">
        <f>B35+B36+B37+B38</f>
        <v>14080</v>
      </c>
      <c r="C34" s="52">
        <f>C35+C36+C37+C38</f>
        <v>1207802.6100000001</v>
      </c>
      <c r="D34" s="52">
        <f t="shared" ref="D34:G34" si="20">D35+D36+D37+D38</f>
        <v>1072629.8400000001</v>
      </c>
      <c r="E34" s="52">
        <f t="shared" si="20"/>
        <v>1109576.2</v>
      </c>
      <c r="F34" s="52">
        <f t="shared" si="20"/>
        <v>1107872.73</v>
      </c>
      <c r="G34" s="52">
        <f t="shared" si="20"/>
        <v>1133887.71</v>
      </c>
      <c r="H34" s="52">
        <f>H35+H36+H37+H38</f>
        <v>1240023.24</v>
      </c>
      <c r="I34" s="52">
        <f t="shared" ref="I34:K34" si="21">I35+I36+I37+I38</f>
        <v>1134663.44</v>
      </c>
      <c r="J34" s="196">
        <f t="shared" si="4"/>
        <v>8020535.7700000014</v>
      </c>
      <c r="K34" s="52">
        <f t="shared" si="21"/>
        <v>1160857.56</v>
      </c>
      <c r="L34" s="52">
        <f t="shared" si="7"/>
        <v>17201929.100000001</v>
      </c>
      <c r="M34" s="54">
        <f t="shared" si="5"/>
        <v>8020535.7700000014</v>
      </c>
      <c r="N34" s="47">
        <f>'[1]საკასო 1 ივლისი'!E859</f>
        <v>13796697.300000001</v>
      </c>
      <c r="O34" s="87">
        <v>1171000</v>
      </c>
      <c r="P34" s="87">
        <v>1170500</v>
      </c>
      <c r="Q34" s="87">
        <v>1191500</v>
      </c>
      <c r="R34" s="87">
        <v>1191000</v>
      </c>
      <c r="S34" s="282">
        <v>1191000</v>
      </c>
      <c r="T34" s="288">
        <f t="shared" si="8"/>
        <v>5915000</v>
      </c>
      <c r="U34" s="56">
        <f t="shared" si="1"/>
        <v>13935535.770000001</v>
      </c>
      <c r="V34" s="57">
        <f>'[1]დაზუსტებული 06.09'!D855</f>
        <v>32000000</v>
      </c>
      <c r="W34" s="56">
        <f t="shared" si="6"/>
        <v>18064464.229999997</v>
      </c>
    </row>
    <row r="35" spans="1:23" ht="45" customHeight="1" x14ac:dyDescent="0.25">
      <c r="A35" s="65" t="s">
        <v>151</v>
      </c>
      <c r="B35" s="66">
        <v>14080</v>
      </c>
      <c r="C35" s="67">
        <v>1065520</v>
      </c>
      <c r="D35" s="69">
        <v>1047880</v>
      </c>
      <c r="E35" s="69">
        <v>1041840</v>
      </c>
      <c r="F35" s="61">
        <v>1084520</v>
      </c>
      <c r="G35" s="61">
        <v>1080080</v>
      </c>
      <c r="H35" s="68">
        <v>1088840</v>
      </c>
      <c r="I35" s="61">
        <v>1092000</v>
      </c>
      <c r="J35" s="196">
        <f t="shared" si="4"/>
        <v>7514760</v>
      </c>
      <c r="K35" s="69">
        <v>1102720</v>
      </c>
      <c r="L35" s="69">
        <f t="shared" si="7"/>
        <v>16132240</v>
      </c>
      <c r="M35" s="54">
        <f t="shared" si="5"/>
        <v>7514760</v>
      </c>
      <c r="O35" s="69">
        <v>1080000</v>
      </c>
      <c r="P35" s="69">
        <v>1080000</v>
      </c>
      <c r="Q35" s="69">
        <v>1080000</v>
      </c>
      <c r="R35" s="69">
        <v>1080000</v>
      </c>
      <c r="S35" s="277">
        <v>1080000</v>
      </c>
      <c r="T35" s="288">
        <f t="shared" si="8"/>
        <v>5400000</v>
      </c>
      <c r="U35" s="56">
        <f t="shared" si="1"/>
        <v>12914760</v>
      </c>
      <c r="W35" s="56"/>
    </row>
    <row r="36" spans="1:23" ht="45" customHeight="1" x14ac:dyDescent="0.25">
      <c r="A36" s="65" t="s">
        <v>152</v>
      </c>
      <c r="B36" s="66">
        <v>0</v>
      </c>
      <c r="C36" s="67">
        <v>9800.5499999999993</v>
      </c>
      <c r="D36" s="69">
        <v>9649.84</v>
      </c>
      <c r="E36" s="69">
        <v>9591.2000000000007</v>
      </c>
      <c r="F36" s="61">
        <v>9463.5400000000009</v>
      </c>
      <c r="G36" s="61">
        <v>9194.5</v>
      </c>
      <c r="H36" s="68">
        <v>8792.9</v>
      </c>
      <c r="I36" s="61">
        <v>9021.25</v>
      </c>
      <c r="J36" s="196">
        <f t="shared" si="4"/>
        <v>65513.780000000006</v>
      </c>
      <c r="K36" s="69">
        <v>8970.7199999999993</v>
      </c>
      <c r="L36" s="69">
        <f t="shared" si="7"/>
        <v>139998.28</v>
      </c>
      <c r="M36" s="54">
        <f t="shared" si="5"/>
        <v>65513.780000000006</v>
      </c>
      <c r="O36" s="69">
        <v>11000</v>
      </c>
      <c r="P36" s="69">
        <v>11000</v>
      </c>
      <c r="Q36" s="69">
        <v>11000</v>
      </c>
      <c r="R36" s="69">
        <v>11000</v>
      </c>
      <c r="S36" s="277">
        <v>11000</v>
      </c>
      <c r="T36" s="288">
        <f t="shared" si="8"/>
        <v>55000</v>
      </c>
      <c r="U36" s="56">
        <f t="shared" si="1"/>
        <v>120513.78</v>
      </c>
      <c r="W36" s="56"/>
    </row>
    <row r="37" spans="1:23" ht="45" customHeight="1" x14ac:dyDescent="0.25">
      <c r="A37" s="65" t="s">
        <v>154</v>
      </c>
      <c r="B37" s="66">
        <v>0</v>
      </c>
      <c r="C37" s="60">
        <v>120000</v>
      </c>
      <c r="D37" s="69">
        <v>0</v>
      </c>
      <c r="E37" s="69">
        <v>40000</v>
      </c>
      <c r="F37" s="61">
        <v>0</v>
      </c>
      <c r="G37" s="61">
        <v>20000</v>
      </c>
      <c r="H37" s="68">
        <v>120000</v>
      </c>
      <c r="I37" s="61">
        <v>0</v>
      </c>
      <c r="J37" s="196">
        <f t="shared" si="4"/>
        <v>300000</v>
      </c>
      <c r="K37" s="69">
        <v>20000</v>
      </c>
      <c r="L37" s="69">
        <f t="shared" si="7"/>
        <v>620000</v>
      </c>
      <c r="M37" s="54">
        <f t="shared" si="5"/>
        <v>300000</v>
      </c>
      <c r="O37" s="69">
        <v>60000</v>
      </c>
      <c r="P37" s="69">
        <v>60000</v>
      </c>
      <c r="Q37" s="69">
        <v>80000</v>
      </c>
      <c r="R37" s="69">
        <v>80000</v>
      </c>
      <c r="S37" s="277">
        <v>80000</v>
      </c>
      <c r="T37" s="288">
        <f t="shared" si="8"/>
        <v>360000</v>
      </c>
      <c r="U37" s="56">
        <f t="shared" si="1"/>
        <v>660000</v>
      </c>
      <c r="W37" s="56"/>
    </row>
    <row r="38" spans="1:23" ht="45" customHeight="1" x14ac:dyDescent="0.25">
      <c r="A38" s="65" t="s">
        <v>319</v>
      </c>
      <c r="B38" s="66">
        <v>0</v>
      </c>
      <c r="C38" s="60">
        <v>12482.06</v>
      </c>
      <c r="D38" s="69">
        <v>15100</v>
      </c>
      <c r="E38" s="69">
        <v>18145</v>
      </c>
      <c r="F38" s="61">
        <v>13889.19</v>
      </c>
      <c r="G38" s="61">
        <v>24613.21</v>
      </c>
      <c r="H38" s="68">
        <v>22390.34</v>
      </c>
      <c r="I38" s="61">
        <v>33642.19</v>
      </c>
      <c r="J38" s="196">
        <f t="shared" si="4"/>
        <v>140261.99</v>
      </c>
      <c r="K38" s="61">
        <v>29166.84</v>
      </c>
      <c r="L38" s="61">
        <f t="shared" si="7"/>
        <v>309690.82</v>
      </c>
      <c r="M38" s="54">
        <f t="shared" si="5"/>
        <v>140261.99</v>
      </c>
      <c r="O38" s="69">
        <v>20000</v>
      </c>
      <c r="P38" s="69">
        <v>19500</v>
      </c>
      <c r="Q38" s="69">
        <v>20500</v>
      </c>
      <c r="R38" s="69">
        <v>20000</v>
      </c>
      <c r="S38" s="277">
        <v>20000</v>
      </c>
      <c r="T38" s="288">
        <f t="shared" si="8"/>
        <v>100000</v>
      </c>
      <c r="U38" s="56">
        <f t="shared" si="1"/>
        <v>240261.99</v>
      </c>
      <c r="W38" s="56"/>
    </row>
    <row r="39" spans="1:23" ht="45" customHeight="1" x14ac:dyDescent="0.25">
      <c r="A39" s="50" t="s">
        <v>159</v>
      </c>
      <c r="B39" s="51">
        <f>B40+B41</f>
        <v>9646.5</v>
      </c>
      <c r="C39" s="52">
        <f t="shared" ref="C39:F39" si="22">C40+C41</f>
        <v>54393</v>
      </c>
      <c r="D39" s="53">
        <f t="shared" si="22"/>
        <v>56608.6</v>
      </c>
      <c r="E39" s="53">
        <f t="shared" si="22"/>
        <v>65216</v>
      </c>
      <c r="F39" s="53">
        <f t="shared" si="22"/>
        <v>72403</v>
      </c>
      <c r="G39" s="88">
        <f>G40+G41</f>
        <v>68948.5</v>
      </c>
      <c r="H39" s="88">
        <f>H40+H41</f>
        <v>75769</v>
      </c>
      <c r="I39" s="52">
        <f t="shared" ref="I39:K39" si="23">I40+I41</f>
        <v>71699.5</v>
      </c>
      <c r="J39" s="196">
        <f t="shared" si="4"/>
        <v>474684.1</v>
      </c>
      <c r="K39" s="52">
        <f t="shared" si="23"/>
        <v>74781</v>
      </c>
      <c r="L39" s="52">
        <f t="shared" si="7"/>
        <v>1024149.2</v>
      </c>
      <c r="M39" s="54">
        <f t="shared" si="5"/>
        <v>474684.1</v>
      </c>
      <c r="N39" s="47">
        <f>'[1]საკასო 1 ივლისი'!E883</f>
        <v>889001.97</v>
      </c>
      <c r="O39" s="87">
        <v>69000</v>
      </c>
      <c r="P39" s="87">
        <v>65500</v>
      </c>
      <c r="Q39" s="87">
        <v>69000</v>
      </c>
      <c r="R39" s="87">
        <v>69000</v>
      </c>
      <c r="S39" s="282">
        <v>69000</v>
      </c>
      <c r="T39" s="288">
        <f t="shared" si="8"/>
        <v>341500</v>
      </c>
      <c r="U39" s="56">
        <f t="shared" si="1"/>
        <v>816184.1</v>
      </c>
      <c r="V39" s="70">
        <f>'[1]დაზუსტებული 06.09'!D867</f>
        <v>3100000</v>
      </c>
      <c r="W39" s="56">
        <f t="shared" si="6"/>
        <v>2283815.9</v>
      </c>
    </row>
    <row r="40" spans="1:23" ht="45" customHeight="1" x14ac:dyDescent="0.25">
      <c r="A40" s="65" t="s">
        <v>160</v>
      </c>
      <c r="B40" s="66">
        <v>264</v>
      </c>
      <c r="C40" s="67">
        <v>14883</v>
      </c>
      <c r="D40" s="69">
        <v>15796</v>
      </c>
      <c r="E40" s="69">
        <v>16286</v>
      </c>
      <c r="F40" s="61">
        <v>16423</v>
      </c>
      <c r="G40" s="61">
        <v>16456</v>
      </c>
      <c r="H40" s="68">
        <v>16654</v>
      </c>
      <c r="I40" s="61">
        <v>19327</v>
      </c>
      <c r="J40" s="196">
        <f t="shared" si="4"/>
        <v>116089</v>
      </c>
      <c r="K40" s="69">
        <v>18711</v>
      </c>
      <c r="L40" s="69">
        <f t="shared" si="7"/>
        <v>250889</v>
      </c>
      <c r="M40" s="54">
        <f t="shared" si="5"/>
        <v>116089</v>
      </c>
      <c r="O40" s="69">
        <v>16000</v>
      </c>
      <c r="P40" s="69">
        <v>15500</v>
      </c>
      <c r="Q40" s="69">
        <v>16000</v>
      </c>
      <c r="R40" s="69">
        <v>16000</v>
      </c>
      <c r="S40" s="277">
        <v>16000</v>
      </c>
      <c r="T40" s="288">
        <f t="shared" si="8"/>
        <v>79500</v>
      </c>
      <c r="U40" s="56">
        <f t="shared" si="1"/>
        <v>195589</v>
      </c>
      <c r="W40" s="56"/>
    </row>
    <row r="41" spans="1:23" ht="45" customHeight="1" x14ac:dyDescent="0.25">
      <c r="A41" s="65" t="s">
        <v>161</v>
      </c>
      <c r="B41" s="66">
        <v>9382.5</v>
      </c>
      <c r="C41" s="67">
        <v>39510</v>
      </c>
      <c r="D41" s="69">
        <v>40812.6</v>
      </c>
      <c r="E41" s="69">
        <v>48930</v>
      </c>
      <c r="F41" s="61">
        <v>55980</v>
      </c>
      <c r="G41" s="61">
        <v>52492.5</v>
      </c>
      <c r="H41" s="68">
        <v>59115</v>
      </c>
      <c r="I41" s="61">
        <v>52372.5</v>
      </c>
      <c r="J41" s="196">
        <f t="shared" si="4"/>
        <v>358595.1</v>
      </c>
      <c r="K41" s="69">
        <v>56070</v>
      </c>
      <c r="L41" s="69">
        <f t="shared" si="7"/>
        <v>773260.2</v>
      </c>
      <c r="M41" s="54">
        <f t="shared" si="5"/>
        <v>358595.1</v>
      </c>
      <c r="O41" s="69">
        <v>53000</v>
      </c>
      <c r="P41" s="69">
        <v>50000</v>
      </c>
      <c r="Q41" s="69">
        <v>53000</v>
      </c>
      <c r="R41" s="69">
        <v>53000</v>
      </c>
      <c r="S41" s="277">
        <v>53000</v>
      </c>
      <c r="T41" s="288">
        <f t="shared" si="8"/>
        <v>262000</v>
      </c>
      <c r="U41" s="56">
        <f t="shared" si="1"/>
        <v>620595.1</v>
      </c>
      <c r="W41" s="56"/>
    </row>
    <row r="42" spans="1:23" s="57" customFormat="1" ht="45" customHeight="1" x14ac:dyDescent="0.25">
      <c r="A42" s="50" t="s">
        <v>175</v>
      </c>
      <c r="B42" s="51">
        <f>B43+B44+B45</f>
        <v>0</v>
      </c>
      <c r="C42" s="52">
        <f>C43+C44+C45</f>
        <v>50282.84</v>
      </c>
      <c r="D42" s="52">
        <f t="shared" ref="D42:G42" si="24">D43+D44+D45</f>
        <v>40073.82</v>
      </c>
      <c r="E42" s="52">
        <f t="shared" si="24"/>
        <v>41446.06</v>
      </c>
      <c r="F42" s="52">
        <f t="shared" si="24"/>
        <v>47268.04</v>
      </c>
      <c r="G42" s="52">
        <f t="shared" si="24"/>
        <v>40859.619999999995</v>
      </c>
      <c r="H42" s="52">
        <f>H43+H44+H45</f>
        <v>38169.539999999994</v>
      </c>
      <c r="I42" s="52">
        <f t="shared" ref="I42:K42" si="25">I43+I44+I45</f>
        <v>47725.899999999994</v>
      </c>
      <c r="J42" s="196">
        <f t="shared" si="4"/>
        <v>305825.81999999995</v>
      </c>
      <c r="K42" s="52">
        <f t="shared" si="25"/>
        <v>42811.630000000005</v>
      </c>
      <c r="L42" s="52">
        <f t="shared" si="7"/>
        <v>654463.2699999999</v>
      </c>
      <c r="M42" s="54">
        <f t="shared" si="5"/>
        <v>305825.81999999995</v>
      </c>
      <c r="N42" s="47">
        <f>'[1]საკასო 1 ივლისი'!E895</f>
        <v>3239673.41</v>
      </c>
      <c r="O42" s="87">
        <v>45833</v>
      </c>
      <c r="P42" s="87">
        <v>45833</v>
      </c>
      <c r="Q42" s="87">
        <v>50833</v>
      </c>
      <c r="R42" s="87">
        <v>50833</v>
      </c>
      <c r="S42" s="282">
        <v>50833</v>
      </c>
      <c r="T42" s="288">
        <f t="shared" si="8"/>
        <v>244165</v>
      </c>
      <c r="U42" s="56">
        <f t="shared" si="1"/>
        <v>549990.81999999995</v>
      </c>
      <c r="V42" s="57">
        <f>'[1]დაზუსტებული 06.09'!D879</f>
        <v>6000000</v>
      </c>
      <c r="W42" s="56">
        <f t="shared" si="6"/>
        <v>5450009.1799999997</v>
      </c>
    </row>
    <row r="43" spans="1:23" ht="45" customHeight="1" x14ac:dyDescent="0.25">
      <c r="A43" s="65" t="s">
        <v>320</v>
      </c>
      <c r="B43" s="78">
        <v>0</v>
      </c>
      <c r="C43" s="89">
        <v>5833</v>
      </c>
      <c r="D43" s="89">
        <v>5833</v>
      </c>
      <c r="E43" s="89">
        <v>5833</v>
      </c>
      <c r="F43" s="89">
        <v>4894.99</v>
      </c>
      <c r="G43" s="89">
        <v>5833.33</v>
      </c>
      <c r="H43" s="89">
        <v>5833.33</v>
      </c>
      <c r="I43" s="89">
        <v>5833.33</v>
      </c>
      <c r="J43" s="196">
        <f t="shared" si="4"/>
        <v>39893.980000000003</v>
      </c>
      <c r="K43" s="89">
        <v>5833.33</v>
      </c>
      <c r="L43" s="69">
        <f t="shared" si="7"/>
        <v>85621.290000000008</v>
      </c>
      <c r="M43" s="54">
        <f t="shared" si="5"/>
        <v>39893.980000000003</v>
      </c>
      <c r="O43" s="69">
        <v>5833</v>
      </c>
      <c r="P43" s="69">
        <v>5833</v>
      </c>
      <c r="Q43" s="69">
        <v>5833</v>
      </c>
      <c r="R43" s="69">
        <v>5833</v>
      </c>
      <c r="S43" s="277">
        <v>5833</v>
      </c>
      <c r="T43" s="288">
        <f t="shared" si="8"/>
        <v>29165</v>
      </c>
      <c r="U43" s="56">
        <f t="shared" si="1"/>
        <v>69058.98000000001</v>
      </c>
      <c r="W43" s="56"/>
    </row>
    <row r="44" spans="1:23" ht="45" customHeight="1" x14ac:dyDescent="0.25">
      <c r="A44" s="65" t="s">
        <v>321</v>
      </c>
      <c r="B44" s="66">
        <v>0</v>
      </c>
      <c r="C44" s="67">
        <v>29449.84</v>
      </c>
      <c r="D44" s="69">
        <v>19240.82</v>
      </c>
      <c r="E44" s="69">
        <v>20613.060000000001</v>
      </c>
      <c r="F44" s="61">
        <v>29759.65</v>
      </c>
      <c r="G44" s="61">
        <v>25484.63</v>
      </c>
      <c r="H44" s="68">
        <v>22794.55</v>
      </c>
      <c r="I44" s="61">
        <v>32350.91</v>
      </c>
      <c r="J44" s="196">
        <f t="shared" si="4"/>
        <v>179693.46</v>
      </c>
      <c r="K44" s="69">
        <v>27436.639999999999</v>
      </c>
      <c r="L44" s="69">
        <f t="shared" si="7"/>
        <v>386823.56</v>
      </c>
      <c r="M44" s="54">
        <f t="shared" si="5"/>
        <v>179693.46</v>
      </c>
      <c r="O44" s="69">
        <v>25000</v>
      </c>
      <c r="P44" s="69">
        <v>25000</v>
      </c>
      <c r="Q44" s="69">
        <v>30000</v>
      </c>
      <c r="R44" s="69">
        <v>30000</v>
      </c>
      <c r="S44" s="277">
        <v>30000</v>
      </c>
      <c r="T44" s="288">
        <f t="shared" si="8"/>
        <v>140000</v>
      </c>
      <c r="U44" s="56">
        <f t="shared" si="1"/>
        <v>319693.45999999996</v>
      </c>
      <c r="W44" s="56"/>
    </row>
    <row r="45" spans="1:23" ht="45" customHeight="1" x14ac:dyDescent="0.25">
      <c r="A45" s="65" t="s">
        <v>322</v>
      </c>
      <c r="B45" s="66">
        <v>0</v>
      </c>
      <c r="C45" s="84">
        <v>15000</v>
      </c>
      <c r="D45" s="84">
        <v>15000</v>
      </c>
      <c r="E45" s="84">
        <v>15000</v>
      </c>
      <c r="F45" s="84">
        <v>12613.4</v>
      </c>
      <c r="G45" s="61">
        <v>9541.66</v>
      </c>
      <c r="H45" s="68">
        <v>9541.66</v>
      </c>
      <c r="I45" s="61">
        <v>9541.66</v>
      </c>
      <c r="J45" s="196">
        <f t="shared" si="4"/>
        <v>86238.38</v>
      </c>
      <c r="K45" s="69">
        <v>9541.66</v>
      </c>
      <c r="L45" s="69">
        <f t="shared" si="7"/>
        <v>182018.42</v>
      </c>
      <c r="M45" s="54">
        <f t="shared" si="5"/>
        <v>86238.38</v>
      </c>
      <c r="O45" s="69">
        <v>15000</v>
      </c>
      <c r="P45" s="69">
        <v>15000</v>
      </c>
      <c r="Q45" s="69">
        <v>15000</v>
      </c>
      <c r="R45" s="69">
        <v>15000</v>
      </c>
      <c r="S45" s="277">
        <v>15000</v>
      </c>
      <c r="T45" s="288">
        <f t="shared" si="8"/>
        <v>75000</v>
      </c>
      <c r="U45" s="56">
        <f t="shared" si="1"/>
        <v>161238.38</v>
      </c>
      <c r="W45" s="56"/>
    </row>
    <row r="46" spans="1:23" s="57" customFormat="1" ht="45" customHeight="1" x14ac:dyDescent="0.25">
      <c r="A46" s="50" t="s">
        <v>3</v>
      </c>
      <c r="B46" s="51">
        <f>B47+B48+B49+B50+B51+B52</f>
        <v>1523</v>
      </c>
      <c r="C46" s="52">
        <f>C47+C48+C49</f>
        <v>599234.67000000004</v>
      </c>
      <c r="D46" s="53">
        <f>D47+D48+D49</f>
        <v>678928.67</v>
      </c>
      <c r="E46" s="53">
        <f>E47+E48+E49</f>
        <v>670140.67000000004</v>
      </c>
      <c r="F46" s="53">
        <f>F47+F48+F49+F50+F51+F52</f>
        <v>661561.67000000004</v>
      </c>
      <c r="G46" s="53">
        <f>G47+G48+G49+G50+G51+G52</f>
        <v>665473.67000000004</v>
      </c>
      <c r="H46" s="52">
        <f>H47+H48+H49</f>
        <v>643175.67000000004</v>
      </c>
      <c r="I46" s="53">
        <f t="shared" ref="I46:K46" si="26">I47+I48+I49+I50+I51+I52</f>
        <v>589182.65</v>
      </c>
      <c r="J46" s="196">
        <f t="shared" si="4"/>
        <v>4509220.67</v>
      </c>
      <c r="K46" s="53">
        <f t="shared" si="26"/>
        <v>549289.65</v>
      </c>
      <c r="L46" s="53">
        <f t="shared" si="7"/>
        <v>9567730.9900000002</v>
      </c>
      <c r="M46" s="54">
        <f t="shared" si="5"/>
        <v>4509220.67</v>
      </c>
      <c r="N46" s="47">
        <f>'[1]საკასო 1 ივლისი'!E907</f>
        <v>12998159.08</v>
      </c>
      <c r="O46" s="55">
        <v>677399.65</v>
      </c>
      <c r="P46" s="55">
        <v>677399.65</v>
      </c>
      <c r="Q46" s="55">
        <v>677399.65</v>
      </c>
      <c r="R46" s="55">
        <v>677399.65</v>
      </c>
      <c r="S46" s="275">
        <v>677399.65</v>
      </c>
      <c r="T46" s="288">
        <f t="shared" si="8"/>
        <v>3386998.25</v>
      </c>
      <c r="U46" s="56">
        <f t="shared" si="1"/>
        <v>7896218.9199999999</v>
      </c>
      <c r="V46" s="57">
        <f>'[1]დაზუსტებული 06.09'!D891</f>
        <v>33251000</v>
      </c>
      <c r="W46" s="56">
        <f t="shared" si="6"/>
        <v>25354781.079999998</v>
      </c>
    </row>
    <row r="47" spans="1:23" ht="45" customHeight="1" x14ac:dyDescent="0.25">
      <c r="A47" s="65" t="s">
        <v>201</v>
      </c>
      <c r="B47" s="66">
        <v>0</v>
      </c>
      <c r="C47" s="67">
        <v>60383</v>
      </c>
      <c r="D47" s="67">
        <v>60383</v>
      </c>
      <c r="E47" s="67">
        <v>60383</v>
      </c>
      <c r="F47" s="67">
        <v>60383</v>
      </c>
      <c r="G47" s="61">
        <v>60383</v>
      </c>
      <c r="H47" s="68">
        <v>60383</v>
      </c>
      <c r="I47" s="61">
        <v>60383</v>
      </c>
      <c r="J47" s="196">
        <f t="shared" si="4"/>
        <v>422681</v>
      </c>
      <c r="K47" s="69">
        <v>60383</v>
      </c>
      <c r="L47" s="69">
        <f t="shared" si="7"/>
        <v>905745</v>
      </c>
      <c r="M47" s="54">
        <f t="shared" si="5"/>
        <v>422681</v>
      </c>
      <c r="O47" s="69">
        <v>60383</v>
      </c>
      <c r="P47" s="69">
        <v>60383</v>
      </c>
      <c r="Q47" s="69">
        <v>60383</v>
      </c>
      <c r="R47" s="69">
        <v>60383</v>
      </c>
      <c r="S47" s="277">
        <v>60383</v>
      </c>
      <c r="T47" s="288">
        <f t="shared" si="8"/>
        <v>301915</v>
      </c>
      <c r="U47" s="56">
        <f t="shared" si="1"/>
        <v>724596</v>
      </c>
      <c r="W47" s="56"/>
    </row>
    <row r="48" spans="1:23" ht="45" customHeight="1" x14ac:dyDescent="0.25">
      <c r="A48" s="65" t="s">
        <v>202</v>
      </c>
      <c r="B48" s="66">
        <v>1523</v>
      </c>
      <c r="C48" s="67">
        <v>501835</v>
      </c>
      <c r="D48" s="69">
        <v>581529</v>
      </c>
      <c r="E48" s="69">
        <v>572741</v>
      </c>
      <c r="F48" s="61">
        <v>564162</v>
      </c>
      <c r="G48" s="61">
        <v>568074</v>
      </c>
      <c r="H48" s="68">
        <v>545776</v>
      </c>
      <c r="I48" s="61">
        <v>491783</v>
      </c>
      <c r="J48" s="196">
        <f t="shared" si="4"/>
        <v>3827423</v>
      </c>
      <c r="K48" s="69">
        <v>451890</v>
      </c>
      <c r="L48" s="69">
        <f t="shared" si="7"/>
        <v>8106736</v>
      </c>
      <c r="M48" s="54">
        <f t="shared" si="5"/>
        <v>3827423</v>
      </c>
      <c r="O48" s="69">
        <v>580000</v>
      </c>
      <c r="P48" s="69">
        <v>580000</v>
      </c>
      <c r="Q48" s="69">
        <v>580000</v>
      </c>
      <c r="R48" s="69">
        <v>580000</v>
      </c>
      <c r="S48" s="277">
        <v>580000</v>
      </c>
      <c r="T48" s="288">
        <f t="shared" si="8"/>
        <v>2900000</v>
      </c>
      <c r="U48" s="56">
        <f t="shared" si="1"/>
        <v>6727423</v>
      </c>
      <c r="W48" s="56"/>
    </row>
    <row r="49" spans="1:23" ht="45" customHeight="1" x14ac:dyDescent="0.25">
      <c r="A49" s="65" t="s">
        <v>203</v>
      </c>
      <c r="B49" s="66">
        <v>0</v>
      </c>
      <c r="C49" s="67">
        <v>37016.67</v>
      </c>
      <c r="D49" s="69">
        <v>37016.67</v>
      </c>
      <c r="E49" s="69">
        <v>37016.67</v>
      </c>
      <c r="F49" s="61">
        <v>37016.67</v>
      </c>
      <c r="G49" s="61">
        <v>37016.67</v>
      </c>
      <c r="H49" s="68">
        <v>37016.67</v>
      </c>
      <c r="I49" s="61">
        <v>37016.65</v>
      </c>
      <c r="J49" s="196">
        <f t="shared" si="4"/>
        <v>259116.66999999995</v>
      </c>
      <c r="K49" s="69">
        <v>37016.65</v>
      </c>
      <c r="L49" s="69">
        <f t="shared" si="7"/>
        <v>555249.98999999987</v>
      </c>
      <c r="M49" s="54">
        <f t="shared" si="5"/>
        <v>259116.66999999995</v>
      </c>
      <c r="O49" s="69">
        <v>37016.65</v>
      </c>
      <c r="P49" s="69">
        <v>37016.65</v>
      </c>
      <c r="Q49" s="69">
        <v>37016.65</v>
      </c>
      <c r="R49" s="69">
        <v>37016.65</v>
      </c>
      <c r="S49" s="277">
        <v>37016.65</v>
      </c>
      <c r="T49" s="288">
        <f t="shared" si="8"/>
        <v>185083.25</v>
      </c>
      <c r="U49" s="56">
        <f t="shared" si="1"/>
        <v>444199.91999999993</v>
      </c>
      <c r="W49" s="56"/>
    </row>
    <row r="50" spans="1:23" ht="45" customHeight="1" x14ac:dyDescent="0.25">
      <c r="A50" s="65" t="s">
        <v>204</v>
      </c>
      <c r="B50" s="66">
        <v>0</v>
      </c>
      <c r="C50" s="90">
        <v>0</v>
      </c>
      <c r="D50" s="90">
        <v>0</v>
      </c>
      <c r="E50" s="90">
        <v>0</v>
      </c>
      <c r="F50" s="86">
        <v>0</v>
      </c>
      <c r="G50" s="86">
        <v>0</v>
      </c>
      <c r="H50" s="68">
        <v>0</v>
      </c>
      <c r="I50" s="86">
        <v>0</v>
      </c>
      <c r="J50" s="196">
        <f t="shared" si="4"/>
        <v>0</v>
      </c>
      <c r="K50" s="90">
        <v>0</v>
      </c>
      <c r="L50" s="90">
        <f t="shared" si="7"/>
        <v>0</v>
      </c>
      <c r="M50" s="54">
        <f t="shared" si="5"/>
        <v>0</v>
      </c>
      <c r="O50" s="90">
        <v>0</v>
      </c>
      <c r="P50" s="90">
        <v>0</v>
      </c>
      <c r="Q50" s="90">
        <v>0</v>
      </c>
      <c r="R50" s="90">
        <v>0</v>
      </c>
      <c r="S50" s="283">
        <v>0</v>
      </c>
      <c r="T50" s="288">
        <f t="shared" si="8"/>
        <v>0</v>
      </c>
      <c r="U50" s="56">
        <f t="shared" si="1"/>
        <v>0</v>
      </c>
      <c r="W50" s="56">
        <f t="shared" si="6"/>
        <v>0</v>
      </c>
    </row>
    <row r="51" spans="1:23" ht="45" customHeight="1" x14ac:dyDescent="0.25">
      <c r="A51" s="65" t="s">
        <v>323</v>
      </c>
      <c r="B51" s="66">
        <v>0</v>
      </c>
      <c r="C51" s="90">
        <v>0</v>
      </c>
      <c r="D51" s="90">
        <v>0</v>
      </c>
      <c r="E51" s="90">
        <v>0</v>
      </c>
      <c r="F51" s="86">
        <v>0</v>
      </c>
      <c r="G51" s="86">
        <v>0</v>
      </c>
      <c r="H51" s="68">
        <v>0</v>
      </c>
      <c r="I51" s="86">
        <v>0</v>
      </c>
      <c r="J51" s="196">
        <f t="shared" si="4"/>
        <v>0</v>
      </c>
      <c r="K51" s="90">
        <v>0</v>
      </c>
      <c r="L51" s="90">
        <f t="shared" si="7"/>
        <v>0</v>
      </c>
      <c r="M51" s="54">
        <f t="shared" si="5"/>
        <v>0</v>
      </c>
      <c r="O51" s="90">
        <v>0</v>
      </c>
      <c r="P51" s="90">
        <v>0</v>
      </c>
      <c r="Q51" s="90">
        <v>0</v>
      </c>
      <c r="R51" s="90">
        <v>0</v>
      </c>
      <c r="S51" s="283">
        <v>0</v>
      </c>
      <c r="T51" s="288">
        <f t="shared" si="8"/>
        <v>0</v>
      </c>
      <c r="U51" s="56">
        <f t="shared" si="1"/>
        <v>0</v>
      </c>
      <c r="W51" s="56">
        <f t="shared" si="6"/>
        <v>0</v>
      </c>
    </row>
    <row r="52" spans="1:23" ht="45" customHeight="1" x14ac:dyDescent="0.25">
      <c r="A52" s="65" t="s">
        <v>324</v>
      </c>
      <c r="B52" s="66">
        <v>0</v>
      </c>
      <c r="C52" s="60">
        <v>0</v>
      </c>
      <c r="D52" s="60">
        <v>0</v>
      </c>
      <c r="E52" s="60">
        <v>0</v>
      </c>
      <c r="F52" s="60">
        <v>0</v>
      </c>
      <c r="G52" s="60">
        <v>0</v>
      </c>
      <c r="H52" s="68">
        <v>0</v>
      </c>
      <c r="I52" s="60">
        <v>0</v>
      </c>
      <c r="J52" s="196">
        <f t="shared" si="4"/>
        <v>0</v>
      </c>
      <c r="K52" s="60">
        <v>0</v>
      </c>
      <c r="L52" s="60">
        <f t="shared" si="7"/>
        <v>0</v>
      </c>
      <c r="M52" s="54">
        <f t="shared" si="5"/>
        <v>0</v>
      </c>
      <c r="O52" s="60">
        <v>0</v>
      </c>
      <c r="P52" s="60">
        <v>0</v>
      </c>
      <c r="Q52" s="60">
        <v>0</v>
      </c>
      <c r="R52" s="60">
        <v>0</v>
      </c>
      <c r="S52" s="284">
        <v>0</v>
      </c>
      <c r="T52" s="288">
        <f t="shared" si="8"/>
        <v>0</v>
      </c>
      <c r="U52" s="56">
        <f t="shared" si="1"/>
        <v>0</v>
      </c>
      <c r="W52" s="56">
        <f t="shared" si="6"/>
        <v>0</v>
      </c>
    </row>
    <row r="53" spans="1:23" s="57" customFormat="1" ht="45" customHeight="1" x14ac:dyDescent="0.25">
      <c r="A53" s="50" t="s">
        <v>207</v>
      </c>
      <c r="B53" s="51">
        <f>B54+B55+B56+B57</f>
        <v>141656.76</v>
      </c>
      <c r="C53" s="52">
        <f>C54+C55+C56</f>
        <v>1850739.85</v>
      </c>
      <c r="D53" s="53">
        <f>D54+D55+D56+D57</f>
        <v>2023800.54</v>
      </c>
      <c r="E53" s="53">
        <f>E54+E55+E56+E57</f>
        <v>1937867.4100000001</v>
      </c>
      <c r="F53" s="53">
        <f>F54+F55+F56+F57</f>
        <v>2006440.43</v>
      </c>
      <c r="G53" s="53">
        <f t="shared" ref="G53" si="27">G54+G55+G56+G57</f>
        <v>2021060.6</v>
      </c>
      <c r="H53" s="52">
        <f>H54+H55+H56+H57</f>
        <v>1983387.6300000001</v>
      </c>
      <c r="I53" s="53">
        <f t="shared" ref="I53:K53" si="28">I54+I55+I56</f>
        <v>1853895.18</v>
      </c>
      <c r="J53" s="196">
        <f t="shared" si="4"/>
        <v>13818848.4</v>
      </c>
      <c r="K53" s="53">
        <f t="shared" si="28"/>
        <v>1853690.01</v>
      </c>
      <c r="L53" s="53">
        <f t="shared" si="7"/>
        <v>29491386.810000002</v>
      </c>
      <c r="M53" s="54">
        <f t="shared" si="5"/>
        <v>13818848.4</v>
      </c>
      <c r="N53" s="47">
        <f>'[1]საკასო 1 ივლისი'!E943</f>
        <v>11980577.449999999</v>
      </c>
      <c r="O53" s="55">
        <v>1859453</v>
      </c>
      <c r="P53" s="55">
        <v>1859413</v>
      </c>
      <c r="Q53" s="55">
        <v>1859413</v>
      </c>
      <c r="R53" s="55">
        <v>1859413</v>
      </c>
      <c r="S53" s="275">
        <v>1860800</v>
      </c>
      <c r="T53" s="288">
        <f t="shared" si="8"/>
        <v>9298492</v>
      </c>
      <c r="U53" s="56">
        <f t="shared" si="1"/>
        <v>23117340.399999999</v>
      </c>
      <c r="V53" s="57">
        <f>'[1]დაზუსტებული 06.09'!D927</f>
        <v>26000000</v>
      </c>
      <c r="W53" s="56">
        <f t="shared" si="6"/>
        <v>2882659.6000000015</v>
      </c>
    </row>
    <row r="54" spans="1:23" ht="45" customHeight="1" x14ac:dyDescent="0.25">
      <c r="A54" s="65" t="s">
        <v>209</v>
      </c>
      <c r="B54" s="66">
        <v>0</v>
      </c>
      <c r="C54" s="67">
        <v>1529819.85</v>
      </c>
      <c r="D54" s="72">
        <v>1529905.24</v>
      </c>
      <c r="E54" s="69">
        <v>1531760.85</v>
      </c>
      <c r="F54" s="61">
        <v>1533750.48</v>
      </c>
      <c r="G54" s="91">
        <v>1534108.32</v>
      </c>
      <c r="H54" s="68">
        <v>1533687.61</v>
      </c>
      <c r="I54" s="91">
        <v>1531387.18</v>
      </c>
      <c r="J54" s="196">
        <f t="shared" si="4"/>
        <v>10724419.529999999</v>
      </c>
      <c r="K54" s="91">
        <v>1531162.01</v>
      </c>
      <c r="L54" s="91">
        <f t="shared" si="7"/>
        <v>22980001.07</v>
      </c>
      <c r="M54" s="54">
        <f t="shared" si="5"/>
        <v>10724419.529999999</v>
      </c>
      <c r="O54" s="91">
        <v>1536925</v>
      </c>
      <c r="P54" s="91">
        <v>1536925</v>
      </c>
      <c r="Q54" s="91">
        <v>1536925</v>
      </c>
      <c r="R54" s="91">
        <v>1536925</v>
      </c>
      <c r="S54" s="285">
        <v>1536925</v>
      </c>
      <c r="T54" s="288">
        <f t="shared" si="8"/>
        <v>7684625</v>
      </c>
      <c r="U54" s="56">
        <f t="shared" si="1"/>
        <v>18409044.530000001</v>
      </c>
      <c r="W54" s="56"/>
    </row>
    <row r="55" spans="1:23" ht="45" customHeight="1" x14ac:dyDescent="0.25">
      <c r="A55" s="65" t="s">
        <v>210</v>
      </c>
      <c r="B55" s="66">
        <v>0</v>
      </c>
      <c r="C55" s="67">
        <v>301844</v>
      </c>
      <c r="D55" s="69">
        <v>306704</v>
      </c>
      <c r="E55" s="69">
        <v>306704</v>
      </c>
      <c r="F55" s="92">
        <v>306704</v>
      </c>
      <c r="G55" s="67">
        <v>306704</v>
      </c>
      <c r="H55" s="68">
        <v>306704</v>
      </c>
      <c r="I55" s="92">
        <v>306704</v>
      </c>
      <c r="J55" s="196">
        <f t="shared" si="4"/>
        <v>2142068</v>
      </c>
      <c r="K55" s="92">
        <v>306704</v>
      </c>
      <c r="L55" s="92">
        <f t="shared" si="7"/>
        <v>4590840</v>
      </c>
      <c r="M55" s="54">
        <f t="shared" si="5"/>
        <v>2142068</v>
      </c>
      <c r="O55" s="92">
        <v>306704</v>
      </c>
      <c r="P55" s="92">
        <v>306704</v>
      </c>
      <c r="Q55" s="92">
        <v>306704</v>
      </c>
      <c r="R55" s="92">
        <v>306704</v>
      </c>
      <c r="S55" s="286">
        <v>306704</v>
      </c>
      <c r="T55" s="288">
        <f t="shared" si="8"/>
        <v>1533520</v>
      </c>
      <c r="U55" s="56">
        <f t="shared" si="1"/>
        <v>3675588</v>
      </c>
      <c r="W55" s="56"/>
    </row>
    <row r="56" spans="1:23" ht="45" customHeight="1" x14ac:dyDescent="0.25">
      <c r="A56" s="65" t="s">
        <v>211</v>
      </c>
      <c r="B56" s="66">
        <v>0</v>
      </c>
      <c r="C56" s="93">
        <v>19076</v>
      </c>
      <c r="D56" s="69">
        <v>27328</v>
      </c>
      <c r="E56" s="69">
        <v>18828</v>
      </c>
      <c r="F56" s="61">
        <v>18828</v>
      </c>
      <c r="G56" s="61">
        <v>17171</v>
      </c>
      <c r="H56" s="68">
        <v>15784</v>
      </c>
      <c r="I56" s="68">
        <v>15804</v>
      </c>
      <c r="J56" s="196">
        <f t="shared" si="4"/>
        <v>132819</v>
      </c>
      <c r="K56" s="71">
        <v>15824</v>
      </c>
      <c r="L56" s="71">
        <f t="shared" si="7"/>
        <v>281462</v>
      </c>
      <c r="M56" s="54">
        <f t="shared" si="5"/>
        <v>132819</v>
      </c>
      <c r="O56" s="71">
        <v>15824</v>
      </c>
      <c r="P56" s="71">
        <v>15784</v>
      </c>
      <c r="Q56" s="71">
        <v>15784</v>
      </c>
      <c r="R56" s="71">
        <v>15784</v>
      </c>
      <c r="S56" s="278">
        <v>17171</v>
      </c>
      <c r="T56" s="288">
        <f t="shared" si="8"/>
        <v>80347</v>
      </c>
      <c r="U56" s="56">
        <f t="shared" si="1"/>
        <v>213166</v>
      </c>
      <c r="W56" s="56"/>
    </row>
    <row r="57" spans="1:23" ht="45" customHeight="1" x14ac:dyDescent="0.25">
      <c r="A57" s="65" t="s">
        <v>212</v>
      </c>
      <c r="B57" s="66">
        <v>141656.76</v>
      </c>
      <c r="C57" s="68">
        <v>161018.67000000001</v>
      </c>
      <c r="D57" s="69">
        <v>159863.29999999999</v>
      </c>
      <c r="E57" s="69">
        <v>80574.559999999998</v>
      </c>
      <c r="F57" s="61">
        <v>147157.95000000001</v>
      </c>
      <c r="G57" s="61">
        <v>163077.28</v>
      </c>
      <c r="H57" s="68">
        <v>127212.02</v>
      </c>
      <c r="I57" s="68">
        <v>127390.75</v>
      </c>
      <c r="J57" s="196">
        <f t="shared" si="4"/>
        <v>1107951.29</v>
      </c>
      <c r="K57" s="94">
        <v>141927.64000000001</v>
      </c>
      <c r="L57" s="94">
        <f t="shared" si="7"/>
        <v>2357830.2200000002</v>
      </c>
      <c r="M57" s="54">
        <f t="shared" si="5"/>
        <v>1107951.29</v>
      </c>
      <c r="O57" s="70"/>
      <c r="P57" s="70"/>
      <c r="Q57" s="70"/>
      <c r="R57" s="70"/>
      <c r="S57" s="70"/>
      <c r="T57" s="288">
        <f t="shared" si="8"/>
        <v>0</v>
      </c>
      <c r="U57" s="56">
        <f t="shared" si="1"/>
        <v>1107951.29</v>
      </c>
      <c r="W57" s="56"/>
    </row>
    <row r="58" spans="1:23" s="57" customFormat="1" ht="45" customHeight="1" x14ac:dyDescent="0.25">
      <c r="A58" s="50" t="s">
        <v>223</v>
      </c>
      <c r="B58" s="51">
        <f>B59+B60+B61+B62</f>
        <v>2724003.92</v>
      </c>
      <c r="C58" s="52">
        <f>C59+C60+C61+C62</f>
        <v>2151254.7399999998</v>
      </c>
      <c r="D58" s="52">
        <f t="shared" ref="D58:G58" si="29">D59+D60+D61+D62</f>
        <v>1495234.02</v>
      </c>
      <c r="E58" s="52">
        <f t="shared" si="29"/>
        <v>1905348.55</v>
      </c>
      <c r="F58" s="52">
        <f t="shared" si="29"/>
        <v>2287518.33</v>
      </c>
      <c r="G58" s="52">
        <f t="shared" si="29"/>
        <v>2113693.9899999998</v>
      </c>
      <c r="H58" s="52">
        <f>H59+H60+H61+H62</f>
        <v>2282597.04</v>
      </c>
      <c r="I58" s="53">
        <f t="shared" ref="I58:K58" si="30">I59+I60+I61+I62</f>
        <v>2333442.67</v>
      </c>
      <c r="J58" s="196">
        <f t="shared" si="4"/>
        <v>17293093.259999998</v>
      </c>
      <c r="K58" s="53">
        <f t="shared" si="30"/>
        <v>1961180.35</v>
      </c>
      <c r="L58" s="53">
        <f t="shared" si="7"/>
        <v>36547366.869999997</v>
      </c>
      <c r="M58" s="54">
        <f t="shared" si="5"/>
        <v>17293093.259999998</v>
      </c>
      <c r="N58" s="47">
        <f>'[1]საკასო 1 ივლისი'!E955</f>
        <v>13192875.620000001</v>
      </c>
      <c r="O58" s="55">
        <v>1725833</v>
      </c>
      <c r="P58" s="55">
        <v>1725833</v>
      </c>
      <c r="Q58" s="55">
        <v>1725833</v>
      </c>
      <c r="R58" s="55">
        <v>1725833</v>
      </c>
      <c r="S58" s="275">
        <v>1725833</v>
      </c>
      <c r="T58" s="288">
        <f t="shared" si="8"/>
        <v>8629165</v>
      </c>
      <c r="U58" s="56">
        <f t="shared" si="1"/>
        <v>25922258.259999998</v>
      </c>
      <c r="V58" s="57">
        <f>'[1]დაზუსტებული 06.09'!D939</f>
        <v>20000000</v>
      </c>
      <c r="W58" s="56">
        <f t="shared" si="6"/>
        <v>-5922258.2599999979</v>
      </c>
    </row>
    <row r="59" spans="1:23" ht="45" customHeight="1" x14ac:dyDescent="0.25">
      <c r="A59" s="65" t="s">
        <v>225</v>
      </c>
      <c r="B59" s="66">
        <v>2724003.92</v>
      </c>
      <c r="C59" s="68">
        <v>2125588.0699999998</v>
      </c>
      <c r="D59" s="69">
        <v>1468980.69</v>
      </c>
      <c r="E59" s="69">
        <v>1878675.22</v>
      </c>
      <c r="F59" s="61">
        <v>2261265</v>
      </c>
      <c r="G59" s="61">
        <v>2087860.66</v>
      </c>
      <c r="H59" s="68">
        <v>2255923.71</v>
      </c>
      <c r="I59" s="61">
        <v>2307189.67</v>
      </c>
      <c r="J59" s="196">
        <f t="shared" si="4"/>
        <v>17109486.939999998</v>
      </c>
      <c r="K59" s="69">
        <v>1934927.35</v>
      </c>
      <c r="L59" s="69">
        <f t="shared" si="7"/>
        <v>36153901.229999997</v>
      </c>
      <c r="M59" s="54">
        <f t="shared" si="5"/>
        <v>17109486.939999998</v>
      </c>
      <c r="O59" s="69">
        <v>1700000</v>
      </c>
      <c r="P59" s="69">
        <v>1700000</v>
      </c>
      <c r="Q59" s="69">
        <v>1700000</v>
      </c>
      <c r="R59" s="69">
        <v>1700000</v>
      </c>
      <c r="S59" s="277">
        <v>1700000</v>
      </c>
      <c r="T59" s="288">
        <f t="shared" si="8"/>
        <v>8500000</v>
      </c>
      <c r="U59" s="56">
        <f t="shared" si="1"/>
        <v>25609486.939999998</v>
      </c>
      <c r="W59" s="56"/>
    </row>
    <row r="60" spans="1:23" ht="45" customHeight="1" x14ac:dyDescent="0.25">
      <c r="A60" s="65" t="s">
        <v>226</v>
      </c>
      <c r="B60" s="66">
        <v>0</v>
      </c>
      <c r="C60" s="90">
        <v>25666.67</v>
      </c>
      <c r="D60" s="61">
        <v>25833.33</v>
      </c>
      <c r="E60" s="61">
        <v>25833.33</v>
      </c>
      <c r="F60" s="61">
        <v>25833.33</v>
      </c>
      <c r="G60" s="61">
        <v>25833.33</v>
      </c>
      <c r="H60" s="68">
        <v>25833.33</v>
      </c>
      <c r="I60" s="61">
        <v>25833</v>
      </c>
      <c r="J60" s="196">
        <f t="shared" si="4"/>
        <v>180666.32</v>
      </c>
      <c r="K60" s="61">
        <v>25833</v>
      </c>
      <c r="L60" s="61">
        <f t="shared" si="7"/>
        <v>387165.64</v>
      </c>
      <c r="M60" s="54">
        <f t="shared" si="5"/>
        <v>180666.32</v>
      </c>
      <c r="O60" s="61">
        <v>25833</v>
      </c>
      <c r="P60" s="61">
        <v>25833</v>
      </c>
      <c r="Q60" s="61">
        <v>25833</v>
      </c>
      <c r="R60" s="61">
        <v>25833</v>
      </c>
      <c r="S60" s="276">
        <v>25833</v>
      </c>
      <c r="T60" s="288">
        <f t="shared" si="8"/>
        <v>129165</v>
      </c>
      <c r="U60" s="56">
        <f t="shared" si="1"/>
        <v>309831.32</v>
      </c>
      <c r="W60" s="56"/>
    </row>
    <row r="61" spans="1:23" ht="45" customHeight="1" x14ac:dyDescent="0.25">
      <c r="A61" s="65" t="s">
        <v>227</v>
      </c>
      <c r="B61" s="66">
        <v>0</v>
      </c>
      <c r="C61" s="48">
        <v>0</v>
      </c>
      <c r="D61" s="48">
        <v>420</v>
      </c>
      <c r="E61" s="48">
        <v>840</v>
      </c>
      <c r="F61" s="61">
        <v>420</v>
      </c>
      <c r="G61" s="60">
        <v>0</v>
      </c>
      <c r="H61" s="68">
        <v>840</v>
      </c>
      <c r="I61" s="61">
        <v>420</v>
      </c>
      <c r="J61" s="196">
        <f t="shared" si="4"/>
        <v>2940</v>
      </c>
      <c r="K61" s="69">
        <v>420</v>
      </c>
      <c r="L61" s="69">
        <f t="shared" si="7"/>
        <v>6300</v>
      </c>
      <c r="M61" s="54">
        <f t="shared" si="5"/>
        <v>2940</v>
      </c>
      <c r="O61" s="69">
        <v>0</v>
      </c>
      <c r="P61" s="69">
        <v>0</v>
      </c>
      <c r="Q61" s="69">
        <v>0</v>
      </c>
      <c r="R61" s="69">
        <v>0</v>
      </c>
      <c r="S61" s="277">
        <v>0</v>
      </c>
      <c r="T61" s="288">
        <f t="shared" si="8"/>
        <v>0</v>
      </c>
      <c r="U61" s="56">
        <f t="shared" si="1"/>
        <v>2940</v>
      </c>
      <c r="W61" s="56"/>
    </row>
    <row r="62" spans="1:23" ht="45" customHeight="1" x14ac:dyDescent="0.25">
      <c r="A62" s="65" t="s">
        <v>228</v>
      </c>
      <c r="B62" s="66">
        <v>0</v>
      </c>
      <c r="C62" s="48">
        <v>0</v>
      </c>
      <c r="D62" s="48">
        <v>0</v>
      </c>
      <c r="E62" s="48">
        <v>0</v>
      </c>
      <c r="F62" s="61"/>
      <c r="G62" s="60">
        <v>0</v>
      </c>
      <c r="H62" s="68">
        <v>0</v>
      </c>
      <c r="I62" s="61">
        <v>0</v>
      </c>
      <c r="J62" s="196">
        <f t="shared" si="4"/>
        <v>0</v>
      </c>
      <c r="K62" s="69">
        <v>0</v>
      </c>
      <c r="L62" s="69">
        <f t="shared" si="7"/>
        <v>0</v>
      </c>
      <c r="M62" s="54">
        <f t="shared" si="5"/>
        <v>0</v>
      </c>
      <c r="O62" s="69">
        <v>0</v>
      </c>
      <c r="P62" s="69">
        <v>0</v>
      </c>
      <c r="Q62" s="69">
        <v>0</v>
      </c>
      <c r="R62" s="69">
        <v>0</v>
      </c>
      <c r="S62" s="277">
        <v>0</v>
      </c>
      <c r="T62" s="288">
        <f t="shared" si="8"/>
        <v>0</v>
      </c>
      <c r="U62" s="56">
        <f t="shared" si="1"/>
        <v>0</v>
      </c>
      <c r="W62" s="56">
        <f t="shared" si="6"/>
        <v>0</v>
      </c>
    </row>
    <row r="63" spans="1:23" s="57" customFormat="1" ht="45" customHeight="1" x14ac:dyDescent="0.25">
      <c r="A63" s="50" t="s">
        <v>233</v>
      </c>
      <c r="B63" s="51">
        <f>B64+B65</f>
        <v>0</v>
      </c>
      <c r="C63" s="52">
        <f t="shared" ref="C63:G63" si="31">C64+C65</f>
        <v>78108.41</v>
      </c>
      <c r="D63" s="53">
        <f t="shared" si="31"/>
        <v>0</v>
      </c>
      <c r="E63" s="53">
        <f t="shared" si="31"/>
        <v>60197.84</v>
      </c>
      <c r="F63" s="53">
        <f t="shared" si="31"/>
        <v>70220.09</v>
      </c>
      <c r="G63" s="53">
        <f t="shared" si="31"/>
        <v>59785.61</v>
      </c>
      <c r="H63" s="52">
        <f>H64+H65</f>
        <v>100164.70999999999</v>
      </c>
      <c r="I63" s="53">
        <f t="shared" ref="I63:K63" si="32">I64+I65</f>
        <v>89166.69</v>
      </c>
      <c r="J63" s="196">
        <f t="shared" si="4"/>
        <v>457643.35000000003</v>
      </c>
      <c r="K63" s="53">
        <f t="shared" si="32"/>
        <v>0</v>
      </c>
      <c r="L63" s="53">
        <f t="shared" si="7"/>
        <v>915286.70000000007</v>
      </c>
      <c r="M63" s="54">
        <f t="shared" si="5"/>
        <v>457643.35000000003</v>
      </c>
      <c r="N63" s="47">
        <f>'[1]საკასო 1 ივლისი'!E967</f>
        <v>364788.66000000003</v>
      </c>
      <c r="O63" s="55">
        <v>85000</v>
      </c>
      <c r="P63" s="55">
        <v>85000</v>
      </c>
      <c r="Q63" s="55">
        <v>85000</v>
      </c>
      <c r="R63" s="55">
        <v>85000</v>
      </c>
      <c r="S63" s="275">
        <v>85000</v>
      </c>
      <c r="T63" s="288">
        <f t="shared" si="8"/>
        <v>425000</v>
      </c>
      <c r="U63" s="56">
        <f t="shared" si="1"/>
        <v>882643.35000000009</v>
      </c>
      <c r="V63" s="57">
        <f>'[1]დაზუსტებული 06.09'!D951</f>
        <v>1000000</v>
      </c>
      <c r="W63" s="56">
        <f t="shared" si="6"/>
        <v>117356.64999999991</v>
      </c>
    </row>
    <row r="64" spans="1:23" ht="45" customHeight="1" x14ac:dyDescent="0.25">
      <c r="A64" s="65" t="s">
        <v>234</v>
      </c>
      <c r="B64" s="66">
        <v>0</v>
      </c>
      <c r="C64" s="60">
        <v>63615.33</v>
      </c>
      <c r="D64" s="69">
        <v>0</v>
      </c>
      <c r="E64" s="69">
        <v>53408.46</v>
      </c>
      <c r="F64" s="61">
        <v>51479</v>
      </c>
      <c r="G64" s="61">
        <v>47598.66</v>
      </c>
      <c r="H64" s="68">
        <v>85395.43</v>
      </c>
      <c r="I64" s="68">
        <v>76980.710000000006</v>
      </c>
      <c r="J64" s="196">
        <f t="shared" si="4"/>
        <v>378477.59</v>
      </c>
      <c r="K64" s="71">
        <v>0</v>
      </c>
      <c r="L64" s="71">
        <f t="shared" si="7"/>
        <v>756955.18</v>
      </c>
      <c r="M64" s="54">
        <f t="shared" si="5"/>
        <v>378477.59</v>
      </c>
      <c r="O64" s="71">
        <v>65000</v>
      </c>
      <c r="P64" s="71">
        <v>65000</v>
      </c>
      <c r="Q64" s="71">
        <v>65000</v>
      </c>
      <c r="R64" s="71">
        <v>65000</v>
      </c>
      <c r="S64" s="278">
        <v>65000</v>
      </c>
      <c r="T64" s="288">
        <f t="shared" si="8"/>
        <v>325000</v>
      </c>
      <c r="U64" s="56">
        <f t="shared" si="1"/>
        <v>703477.59000000008</v>
      </c>
      <c r="W64" s="56"/>
    </row>
    <row r="65" spans="1:23" s="63" customFormat="1" ht="45" customHeight="1" x14ac:dyDescent="0.25">
      <c r="A65" s="73" t="s">
        <v>235</v>
      </c>
      <c r="B65" s="74">
        <v>0</v>
      </c>
      <c r="C65" s="60">
        <v>14493.08</v>
      </c>
      <c r="D65" s="69">
        <v>0</v>
      </c>
      <c r="E65" s="61">
        <v>6789.38</v>
      </c>
      <c r="F65" s="61">
        <v>18741.09</v>
      </c>
      <c r="G65" s="61">
        <v>12186.95</v>
      </c>
      <c r="H65" s="68">
        <v>14769.28</v>
      </c>
      <c r="I65" s="68">
        <v>12185.98</v>
      </c>
      <c r="J65" s="196">
        <f t="shared" si="4"/>
        <v>79165.759999999995</v>
      </c>
      <c r="K65" s="68">
        <v>0</v>
      </c>
      <c r="L65" s="68">
        <f t="shared" si="7"/>
        <v>158331.51999999999</v>
      </c>
      <c r="M65" s="54">
        <f t="shared" si="5"/>
        <v>79165.759999999995</v>
      </c>
      <c r="N65" s="47"/>
      <c r="O65" s="68">
        <v>20000</v>
      </c>
      <c r="P65" s="68">
        <v>20000</v>
      </c>
      <c r="Q65" s="68">
        <v>20000</v>
      </c>
      <c r="R65" s="68">
        <v>20000</v>
      </c>
      <c r="S65" s="279">
        <v>20000</v>
      </c>
      <c r="T65" s="288">
        <f t="shared" si="8"/>
        <v>100000</v>
      </c>
      <c r="U65" s="56">
        <f t="shared" si="1"/>
        <v>179165.76</v>
      </c>
      <c r="W65" s="56"/>
    </row>
    <row r="66" spans="1:23" s="57" customFormat="1" ht="45" customHeight="1" x14ac:dyDescent="0.25">
      <c r="A66" s="95" t="s">
        <v>325</v>
      </c>
      <c r="B66" s="52">
        <f>B67</f>
        <v>163864.79999999999</v>
      </c>
      <c r="C66" s="52">
        <f>C67</f>
        <v>157808.26999999999</v>
      </c>
      <c r="D66" s="52">
        <f t="shared" ref="D66:G66" si="33">D67</f>
        <v>166387.84</v>
      </c>
      <c r="E66" s="52">
        <f t="shared" si="33"/>
        <v>183867.7</v>
      </c>
      <c r="F66" s="52">
        <f t="shared" si="33"/>
        <v>457843.66</v>
      </c>
      <c r="G66" s="52">
        <f t="shared" si="33"/>
        <v>225250.87</v>
      </c>
      <c r="H66" s="96">
        <f>H67</f>
        <v>244868</v>
      </c>
      <c r="I66" s="97">
        <f>I67</f>
        <v>334418.11</v>
      </c>
      <c r="J66" s="196">
        <f t="shared" si="4"/>
        <v>1934309.2499999995</v>
      </c>
      <c r="K66" s="97">
        <f>K67</f>
        <v>150182.20000000001</v>
      </c>
      <c r="L66" s="97">
        <f t="shared" si="7"/>
        <v>4018800.6999999993</v>
      </c>
      <c r="M66" s="54">
        <f t="shared" si="5"/>
        <v>1934309.2499999995</v>
      </c>
      <c r="N66" s="47">
        <f>'[1]საკასო 1 ივლისი'!E799</f>
        <v>2053006.99</v>
      </c>
      <c r="T66" s="288">
        <f t="shared" si="8"/>
        <v>0</v>
      </c>
      <c r="U66" s="56">
        <f t="shared" si="1"/>
        <v>1934309.2499999995</v>
      </c>
      <c r="V66" s="47">
        <f>'[1]დაზუსტებული 06.09'!D771</f>
        <v>19950000</v>
      </c>
      <c r="W66" s="56">
        <f>V66-U66</f>
        <v>18015690.75</v>
      </c>
    </row>
    <row r="67" spans="1:23" ht="45" customHeight="1" x14ac:dyDescent="0.25">
      <c r="A67" s="98" t="s">
        <v>326</v>
      </c>
      <c r="B67" s="71">
        <v>163864.79999999999</v>
      </c>
      <c r="C67" s="99">
        <v>157808.26999999999</v>
      </c>
      <c r="D67" s="69">
        <v>166387.84</v>
      </c>
      <c r="E67" s="69">
        <v>183867.7</v>
      </c>
      <c r="F67" s="61">
        <v>457843.66</v>
      </c>
      <c r="G67" s="81">
        <v>225250.87</v>
      </c>
      <c r="H67" s="68">
        <v>244868</v>
      </c>
      <c r="I67" s="100">
        <v>334418.11</v>
      </c>
      <c r="J67" s="196">
        <f t="shared" ref="J67" si="34">SUM(B67:I67)</f>
        <v>1934309.2499999995</v>
      </c>
      <c r="K67" s="100">
        <v>150182.20000000001</v>
      </c>
      <c r="L67" s="101">
        <f t="shared" si="7"/>
        <v>4018800.6999999993</v>
      </c>
      <c r="M67" s="54">
        <f t="shared" si="5"/>
        <v>1934309.2499999995</v>
      </c>
      <c r="O67" s="70"/>
      <c r="P67" s="70"/>
      <c r="Q67" s="70"/>
      <c r="R67" s="70"/>
      <c r="S67" s="70"/>
      <c r="T67" s="288">
        <f t="shared" si="8"/>
        <v>0</v>
      </c>
      <c r="U67" s="56">
        <f t="shared" ref="U67" si="35">M67+T67</f>
        <v>1934309.2499999995</v>
      </c>
      <c r="W67" s="56"/>
    </row>
    <row r="73" spans="1:23" ht="45" customHeight="1" x14ac:dyDescent="0.25">
      <c r="G73" s="10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72"/>
  <sheetViews>
    <sheetView topLeftCell="A46" workbookViewId="0">
      <selection activeCell="G63" sqref="G63"/>
    </sheetView>
  </sheetViews>
  <sheetFormatPr defaultRowHeight="15" x14ac:dyDescent="0.25"/>
  <cols>
    <col min="1" max="1" width="3.140625" style="107" customWidth="1"/>
    <col min="2" max="2" width="16.28515625" style="187" customWidth="1"/>
    <col min="3" max="3" width="45.42578125" style="187" customWidth="1"/>
    <col min="4" max="5" width="17.7109375" style="187" customWidth="1"/>
    <col min="6" max="6" width="20.7109375" style="187" customWidth="1"/>
    <col min="7" max="7" width="18.42578125" style="194" customWidth="1"/>
    <col min="8" max="8" width="16.42578125" style="187" customWidth="1"/>
    <col min="9" max="9" width="14.7109375" style="187" customWidth="1"/>
    <col min="10" max="10" width="16.7109375" style="187" hidden="1" customWidth="1"/>
    <col min="11" max="11" width="14.7109375" style="187" customWidth="1"/>
    <col min="12" max="12" width="16.7109375" style="187" hidden="1" customWidth="1"/>
    <col min="13" max="13" width="14.7109375" style="187" customWidth="1"/>
    <col min="14" max="14" width="16.140625" style="187" hidden="1" customWidth="1"/>
    <col min="15" max="15" width="19.28515625" style="187" customWidth="1"/>
    <col min="16" max="16" width="15.7109375" style="187" hidden="1" customWidth="1"/>
    <col min="17" max="17" width="18.5703125" style="187" customWidth="1"/>
    <col min="18" max="18" width="16.7109375" style="187" hidden="1" customWidth="1"/>
    <col min="19" max="19" width="14.7109375" style="187" customWidth="1"/>
    <col min="20" max="20" width="17.7109375" style="187" hidden="1" customWidth="1"/>
    <col min="21" max="21" width="14.7109375" style="187" customWidth="1"/>
    <col min="22" max="22" width="16.7109375" style="187" customWidth="1"/>
    <col min="23" max="25" width="14.7109375" style="187" customWidth="1"/>
    <col min="26" max="26" width="16.5703125" style="187" customWidth="1"/>
    <col min="27" max="27" width="14.28515625" style="187" customWidth="1"/>
    <col min="28" max="28" width="16.5703125" style="187" customWidth="1"/>
    <col min="29" max="29" width="14.7109375" style="187" customWidth="1"/>
    <col min="30" max="30" width="16.7109375" style="187" customWidth="1"/>
    <col min="31" max="31" width="14.7109375" style="187" customWidth="1"/>
    <col min="32" max="32" width="16.5703125" style="187" customWidth="1"/>
    <col min="33" max="33" width="18.140625" style="187" customWidth="1"/>
    <col min="34" max="34" width="18.140625" style="107" customWidth="1"/>
    <col min="35" max="35" width="18.5703125" style="107" customWidth="1"/>
    <col min="36" max="256" width="9.140625" style="107"/>
    <col min="257" max="257" width="3.140625" style="107" customWidth="1"/>
    <col min="258" max="258" width="16.28515625" style="107" customWidth="1"/>
    <col min="259" max="259" width="45.42578125" style="107" customWidth="1"/>
    <col min="260" max="261" width="17.7109375" style="107" customWidth="1"/>
    <col min="262" max="262" width="20.7109375" style="107" customWidth="1"/>
    <col min="263" max="263" width="18.42578125" style="107" customWidth="1"/>
    <col min="264" max="264" width="16.42578125" style="107" customWidth="1"/>
    <col min="265" max="265" width="14.7109375" style="107" customWidth="1"/>
    <col min="266" max="266" width="16.7109375" style="107" customWidth="1"/>
    <col min="267" max="267" width="14.7109375" style="107" customWidth="1"/>
    <col min="268" max="268" width="16.7109375" style="107" customWidth="1"/>
    <col min="269" max="269" width="14.7109375" style="107" customWidth="1"/>
    <col min="270" max="270" width="16.140625" style="107" customWidth="1"/>
    <col min="271" max="271" width="19.28515625" style="107" customWidth="1"/>
    <col min="272" max="272" width="15.7109375" style="107" customWidth="1"/>
    <col min="273" max="273" width="18.5703125" style="107" customWidth="1"/>
    <col min="274" max="274" width="16.7109375" style="107" customWidth="1"/>
    <col min="275" max="275" width="14.7109375" style="107" customWidth="1"/>
    <col min="276" max="276" width="17.7109375" style="107" customWidth="1"/>
    <col min="277" max="277" width="14.7109375" style="107" customWidth="1"/>
    <col min="278" max="278" width="16.7109375" style="107" customWidth="1"/>
    <col min="279" max="281" width="14.7109375" style="107" customWidth="1"/>
    <col min="282" max="282" width="16.5703125" style="107" customWidth="1"/>
    <col min="283" max="283" width="14.28515625" style="107" customWidth="1"/>
    <col min="284" max="284" width="16.5703125" style="107" customWidth="1"/>
    <col min="285" max="285" width="14.7109375" style="107" customWidth="1"/>
    <col min="286" max="286" width="16.7109375" style="107" customWidth="1"/>
    <col min="287" max="287" width="14.7109375" style="107" customWidth="1"/>
    <col min="288" max="288" width="16.5703125" style="107" customWidth="1"/>
    <col min="289" max="290" width="18.140625" style="107" customWidth="1"/>
    <col min="291" max="291" width="18.5703125" style="107" customWidth="1"/>
    <col min="292" max="512" width="9.140625" style="107"/>
    <col min="513" max="513" width="3.140625" style="107" customWidth="1"/>
    <col min="514" max="514" width="16.28515625" style="107" customWidth="1"/>
    <col min="515" max="515" width="45.42578125" style="107" customWidth="1"/>
    <col min="516" max="517" width="17.7109375" style="107" customWidth="1"/>
    <col min="518" max="518" width="20.7109375" style="107" customWidth="1"/>
    <col min="519" max="519" width="18.42578125" style="107" customWidth="1"/>
    <col min="520" max="520" width="16.42578125" style="107" customWidth="1"/>
    <col min="521" max="521" width="14.7109375" style="107" customWidth="1"/>
    <col min="522" max="522" width="16.7109375" style="107" customWidth="1"/>
    <col min="523" max="523" width="14.7109375" style="107" customWidth="1"/>
    <col min="524" max="524" width="16.7109375" style="107" customWidth="1"/>
    <col min="525" max="525" width="14.7109375" style="107" customWidth="1"/>
    <col min="526" max="526" width="16.140625" style="107" customWidth="1"/>
    <col min="527" max="527" width="19.28515625" style="107" customWidth="1"/>
    <col min="528" max="528" width="15.7109375" style="107" customWidth="1"/>
    <col min="529" max="529" width="18.5703125" style="107" customWidth="1"/>
    <col min="530" max="530" width="16.7109375" style="107" customWidth="1"/>
    <col min="531" max="531" width="14.7109375" style="107" customWidth="1"/>
    <col min="532" max="532" width="17.7109375" style="107" customWidth="1"/>
    <col min="533" max="533" width="14.7109375" style="107" customWidth="1"/>
    <col min="534" max="534" width="16.7109375" style="107" customWidth="1"/>
    <col min="535" max="537" width="14.7109375" style="107" customWidth="1"/>
    <col min="538" max="538" width="16.5703125" style="107" customWidth="1"/>
    <col min="539" max="539" width="14.28515625" style="107" customWidth="1"/>
    <col min="540" max="540" width="16.5703125" style="107" customWidth="1"/>
    <col min="541" max="541" width="14.7109375" style="107" customWidth="1"/>
    <col min="542" max="542" width="16.7109375" style="107" customWidth="1"/>
    <col min="543" max="543" width="14.7109375" style="107" customWidth="1"/>
    <col min="544" max="544" width="16.5703125" style="107" customWidth="1"/>
    <col min="545" max="546" width="18.140625" style="107" customWidth="1"/>
    <col min="547" max="547" width="18.5703125" style="107" customWidth="1"/>
    <col min="548" max="768" width="9.140625" style="107"/>
    <col min="769" max="769" width="3.140625" style="107" customWidth="1"/>
    <col min="770" max="770" width="16.28515625" style="107" customWidth="1"/>
    <col min="771" max="771" width="45.42578125" style="107" customWidth="1"/>
    <col min="772" max="773" width="17.7109375" style="107" customWidth="1"/>
    <col min="774" max="774" width="20.7109375" style="107" customWidth="1"/>
    <col min="775" max="775" width="18.42578125" style="107" customWidth="1"/>
    <col min="776" max="776" width="16.42578125" style="107" customWidth="1"/>
    <col min="777" max="777" width="14.7109375" style="107" customWidth="1"/>
    <col min="778" max="778" width="16.7109375" style="107" customWidth="1"/>
    <col min="779" max="779" width="14.7109375" style="107" customWidth="1"/>
    <col min="780" max="780" width="16.7109375" style="107" customWidth="1"/>
    <col min="781" max="781" width="14.7109375" style="107" customWidth="1"/>
    <col min="782" max="782" width="16.140625" style="107" customWidth="1"/>
    <col min="783" max="783" width="19.28515625" style="107" customWidth="1"/>
    <col min="784" max="784" width="15.7109375" style="107" customWidth="1"/>
    <col min="785" max="785" width="18.5703125" style="107" customWidth="1"/>
    <col min="786" max="786" width="16.7109375" style="107" customWidth="1"/>
    <col min="787" max="787" width="14.7109375" style="107" customWidth="1"/>
    <col min="788" max="788" width="17.7109375" style="107" customWidth="1"/>
    <col min="789" max="789" width="14.7109375" style="107" customWidth="1"/>
    <col min="790" max="790" width="16.7109375" style="107" customWidth="1"/>
    <col min="791" max="793" width="14.7109375" style="107" customWidth="1"/>
    <col min="794" max="794" width="16.5703125" style="107" customWidth="1"/>
    <col min="795" max="795" width="14.28515625" style="107" customWidth="1"/>
    <col min="796" max="796" width="16.5703125" style="107" customWidth="1"/>
    <col min="797" max="797" width="14.7109375" style="107" customWidth="1"/>
    <col min="798" max="798" width="16.7109375" style="107" customWidth="1"/>
    <col min="799" max="799" width="14.7109375" style="107" customWidth="1"/>
    <col min="800" max="800" width="16.5703125" style="107" customWidth="1"/>
    <col min="801" max="802" width="18.140625" style="107" customWidth="1"/>
    <col min="803" max="803" width="18.5703125" style="107" customWidth="1"/>
    <col min="804" max="1024" width="9.140625" style="107"/>
    <col min="1025" max="1025" width="3.140625" style="107" customWidth="1"/>
    <col min="1026" max="1026" width="16.28515625" style="107" customWidth="1"/>
    <col min="1027" max="1027" width="45.42578125" style="107" customWidth="1"/>
    <col min="1028" max="1029" width="17.7109375" style="107" customWidth="1"/>
    <col min="1030" max="1030" width="20.7109375" style="107" customWidth="1"/>
    <col min="1031" max="1031" width="18.42578125" style="107" customWidth="1"/>
    <col min="1032" max="1032" width="16.42578125" style="107" customWidth="1"/>
    <col min="1033" max="1033" width="14.7109375" style="107" customWidth="1"/>
    <col min="1034" max="1034" width="16.7109375" style="107" customWidth="1"/>
    <col min="1035" max="1035" width="14.7109375" style="107" customWidth="1"/>
    <col min="1036" max="1036" width="16.7109375" style="107" customWidth="1"/>
    <col min="1037" max="1037" width="14.7109375" style="107" customWidth="1"/>
    <col min="1038" max="1038" width="16.140625" style="107" customWidth="1"/>
    <col min="1039" max="1039" width="19.28515625" style="107" customWidth="1"/>
    <col min="1040" max="1040" width="15.7109375" style="107" customWidth="1"/>
    <col min="1041" max="1041" width="18.5703125" style="107" customWidth="1"/>
    <col min="1042" max="1042" width="16.7109375" style="107" customWidth="1"/>
    <col min="1043" max="1043" width="14.7109375" style="107" customWidth="1"/>
    <col min="1044" max="1044" width="17.7109375" style="107" customWidth="1"/>
    <col min="1045" max="1045" width="14.7109375" style="107" customWidth="1"/>
    <col min="1046" max="1046" width="16.7109375" style="107" customWidth="1"/>
    <col min="1047" max="1049" width="14.7109375" style="107" customWidth="1"/>
    <col min="1050" max="1050" width="16.5703125" style="107" customWidth="1"/>
    <col min="1051" max="1051" width="14.28515625" style="107" customWidth="1"/>
    <col min="1052" max="1052" width="16.5703125" style="107" customWidth="1"/>
    <col min="1053" max="1053" width="14.7109375" style="107" customWidth="1"/>
    <col min="1054" max="1054" width="16.7109375" style="107" customWidth="1"/>
    <col min="1055" max="1055" width="14.7109375" style="107" customWidth="1"/>
    <col min="1056" max="1056" width="16.5703125" style="107" customWidth="1"/>
    <col min="1057" max="1058" width="18.140625" style="107" customWidth="1"/>
    <col min="1059" max="1059" width="18.5703125" style="107" customWidth="1"/>
    <col min="1060" max="1280" width="9.140625" style="107"/>
    <col min="1281" max="1281" width="3.140625" style="107" customWidth="1"/>
    <col min="1282" max="1282" width="16.28515625" style="107" customWidth="1"/>
    <col min="1283" max="1283" width="45.42578125" style="107" customWidth="1"/>
    <col min="1284" max="1285" width="17.7109375" style="107" customWidth="1"/>
    <col min="1286" max="1286" width="20.7109375" style="107" customWidth="1"/>
    <col min="1287" max="1287" width="18.42578125" style="107" customWidth="1"/>
    <col min="1288" max="1288" width="16.42578125" style="107" customWidth="1"/>
    <col min="1289" max="1289" width="14.7109375" style="107" customWidth="1"/>
    <col min="1290" max="1290" width="16.7109375" style="107" customWidth="1"/>
    <col min="1291" max="1291" width="14.7109375" style="107" customWidth="1"/>
    <col min="1292" max="1292" width="16.7109375" style="107" customWidth="1"/>
    <col min="1293" max="1293" width="14.7109375" style="107" customWidth="1"/>
    <col min="1294" max="1294" width="16.140625" style="107" customWidth="1"/>
    <col min="1295" max="1295" width="19.28515625" style="107" customWidth="1"/>
    <col min="1296" max="1296" width="15.7109375" style="107" customWidth="1"/>
    <col min="1297" max="1297" width="18.5703125" style="107" customWidth="1"/>
    <col min="1298" max="1298" width="16.7109375" style="107" customWidth="1"/>
    <col min="1299" max="1299" width="14.7109375" style="107" customWidth="1"/>
    <col min="1300" max="1300" width="17.7109375" style="107" customWidth="1"/>
    <col min="1301" max="1301" width="14.7109375" style="107" customWidth="1"/>
    <col min="1302" max="1302" width="16.7109375" style="107" customWidth="1"/>
    <col min="1303" max="1305" width="14.7109375" style="107" customWidth="1"/>
    <col min="1306" max="1306" width="16.5703125" style="107" customWidth="1"/>
    <col min="1307" max="1307" width="14.28515625" style="107" customWidth="1"/>
    <col min="1308" max="1308" width="16.5703125" style="107" customWidth="1"/>
    <col min="1309" max="1309" width="14.7109375" style="107" customWidth="1"/>
    <col min="1310" max="1310" width="16.7109375" style="107" customWidth="1"/>
    <col min="1311" max="1311" width="14.7109375" style="107" customWidth="1"/>
    <col min="1312" max="1312" width="16.5703125" style="107" customWidth="1"/>
    <col min="1313" max="1314" width="18.140625" style="107" customWidth="1"/>
    <col min="1315" max="1315" width="18.5703125" style="107" customWidth="1"/>
    <col min="1316" max="1536" width="9.140625" style="107"/>
    <col min="1537" max="1537" width="3.140625" style="107" customWidth="1"/>
    <col min="1538" max="1538" width="16.28515625" style="107" customWidth="1"/>
    <col min="1539" max="1539" width="45.42578125" style="107" customWidth="1"/>
    <col min="1540" max="1541" width="17.7109375" style="107" customWidth="1"/>
    <col min="1542" max="1542" width="20.7109375" style="107" customWidth="1"/>
    <col min="1543" max="1543" width="18.42578125" style="107" customWidth="1"/>
    <col min="1544" max="1544" width="16.42578125" style="107" customWidth="1"/>
    <col min="1545" max="1545" width="14.7109375" style="107" customWidth="1"/>
    <col min="1546" max="1546" width="16.7109375" style="107" customWidth="1"/>
    <col min="1547" max="1547" width="14.7109375" style="107" customWidth="1"/>
    <col min="1548" max="1548" width="16.7109375" style="107" customWidth="1"/>
    <col min="1549" max="1549" width="14.7109375" style="107" customWidth="1"/>
    <col min="1550" max="1550" width="16.140625" style="107" customWidth="1"/>
    <col min="1551" max="1551" width="19.28515625" style="107" customWidth="1"/>
    <col min="1552" max="1552" width="15.7109375" style="107" customWidth="1"/>
    <col min="1553" max="1553" width="18.5703125" style="107" customWidth="1"/>
    <col min="1554" max="1554" width="16.7109375" style="107" customWidth="1"/>
    <col min="1555" max="1555" width="14.7109375" style="107" customWidth="1"/>
    <col min="1556" max="1556" width="17.7109375" style="107" customWidth="1"/>
    <col min="1557" max="1557" width="14.7109375" style="107" customWidth="1"/>
    <col min="1558" max="1558" width="16.7109375" style="107" customWidth="1"/>
    <col min="1559" max="1561" width="14.7109375" style="107" customWidth="1"/>
    <col min="1562" max="1562" width="16.5703125" style="107" customWidth="1"/>
    <col min="1563" max="1563" width="14.28515625" style="107" customWidth="1"/>
    <col min="1564" max="1564" width="16.5703125" style="107" customWidth="1"/>
    <col min="1565" max="1565" width="14.7109375" style="107" customWidth="1"/>
    <col min="1566" max="1566" width="16.7109375" style="107" customWidth="1"/>
    <col min="1567" max="1567" width="14.7109375" style="107" customWidth="1"/>
    <col min="1568" max="1568" width="16.5703125" style="107" customWidth="1"/>
    <col min="1569" max="1570" width="18.140625" style="107" customWidth="1"/>
    <col min="1571" max="1571" width="18.5703125" style="107" customWidth="1"/>
    <col min="1572" max="1792" width="9.140625" style="107"/>
    <col min="1793" max="1793" width="3.140625" style="107" customWidth="1"/>
    <col min="1794" max="1794" width="16.28515625" style="107" customWidth="1"/>
    <col min="1795" max="1795" width="45.42578125" style="107" customWidth="1"/>
    <col min="1796" max="1797" width="17.7109375" style="107" customWidth="1"/>
    <col min="1798" max="1798" width="20.7109375" style="107" customWidth="1"/>
    <col min="1799" max="1799" width="18.42578125" style="107" customWidth="1"/>
    <col min="1800" max="1800" width="16.42578125" style="107" customWidth="1"/>
    <col min="1801" max="1801" width="14.7109375" style="107" customWidth="1"/>
    <col min="1802" max="1802" width="16.7109375" style="107" customWidth="1"/>
    <col min="1803" max="1803" width="14.7109375" style="107" customWidth="1"/>
    <col min="1804" max="1804" width="16.7109375" style="107" customWidth="1"/>
    <col min="1805" max="1805" width="14.7109375" style="107" customWidth="1"/>
    <col min="1806" max="1806" width="16.140625" style="107" customWidth="1"/>
    <col min="1807" max="1807" width="19.28515625" style="107" customWidth="1"/>
    <col min="1808" max="1808" width="15.7109375" style="107" customWidth="1"/>
    <col min="1809" max="1809" width="18.5703125" style="107" customWidth="1"/>
    <col min="1810" max="1810" width="16.7109375" style="107" customWidth="1"/>
    <col min="1811" max="1811" width="14.7109375" style="107" customWidth="1"/>
    <col min="1812" max="1812" width="17.7109375" style="107" customWidth="1"/>
    <col min="1813" max="1813" width="14.7109375" style="107" customWidth="1"/>
    <col min="1814" max="1814" width="16.7109375" style="107" customWidth="1"/>
    <col min="1815" max="1817" width="14.7109375" style="107" customWidth="1"/>
    <col min="1818" max="1818" width="16.5703125" style="107" customWidth="1"/>
    <col min="1819" max="1819" width="14.28515625" style="107" customWidth="1"/>
    <col min="1820" max="1820" width="16.5703125" style="107" customWidth="1"/>
    <col min="1821" max="1821" width="14.7109375" style="107" customWidth="1"/>
    <col min="1822" max="1822" width="16.7109375" style="107" customWidth="1"/>
    <col min="1823" max="1823" width="14.7109375" style="107" customWidth="1"/>
    <col min="1824" max="1824" width="16.5703125" style="107" customWidth="1"/>
    <col min="1825" max="1826" width="18.140625" style="107" customWidth="1"/>
    <col min="1827" max="1827" width="18.5703125" style="107" customWidth="1"/>
    <col min="1828" max="2048" width="9.140625" style="107"/>
    <col min="2049" max="2049" width="3.140625" style="107" customWidth="1"/>
    <col min="2050" max="2050" width="16.28515625" style="107" customWidth="1"/>
    <col min="2051" max="2051" width="45.42578125" style="107" customWidth="1"/>
    <col min="2052" max="2053" width="17.7109375" style="107" customWidth="1"/>
    <col min="2054" max="2054" width="20.7109375" style="107" customWidth="1"/>
    <col min="2055" max="2055" width="18.42578125" style="107" customWidth="1"/>
    <col min="2056" max="2056" width="16.42578125" style="107" customWidth="1"/>
    <col min="2057" max="2057" width="14.7109375" style="107" customWidth="1"/>
    <col min="2058" max="2058" width="16.7109375" style="107" customWidth="1"/>
    <col min="2059" max="2059" width="14.7109375" style="107" customWidth="1"/>
    <col min="2060" max="2060" width="16.7109375" style="107" customWidth="1"/>
    <col min="2061" max="2061" width="14.7109375" style="107" customWidth="1"/>
    <col min="2062" max="2062" width="16.140625" style="107" customWidth="1"/>
    <col min="2063" max="2063" width="19.28515625" style="107" customWidth="1"/>
    <col min="2064" max="2064" width="15.7109375" style="107" customWidth="1"/>
    <col min="2065" max="2065" width="18.5703125" style="107" customWidth="1"/>
    <col min="2066" max="2066" width="16.7109375" style="107" customWidth="1"/>
    <col min="2067" max="2067" width="14.7109375" style="107" customWidth="1"/>
    <col min="2068" max="2068" width="17.7109375" style="107" customWidth="1"/>
    <col min="2069" max="2069" width="14.7109375" style="107" customWidth="1"/>
    <col min="2070" max="2070" width="16.7109375" style="107" customWidth="1"/>
    <col min="2071" max="2073" width="14.7109375" style="107" customWidth="1"/>
    <col min="2074" max="2074" width="16.5703125" style="107" customWidth="1"/>
    <col min="2075" max="2075" width="14.28515625" style="107" customWidth="1"/>
    <col min="2076" max="2076" width="16.5703125" style="107" customWidth="1"/>
    <col min="2077" max="2077" width="14.7109375" style="107" customWidth="1"/>
    <col min="2078" max="2078" width="16.7109375" style="107" customWidth="1"/>
    <col min="2079" max="2079" width="14.7109375" style="107" customWidth="1"/>
    <col min="2080" max="2080" width="16.5703125" style="107" customWidth="1"/>
    <col min="2081" max="2082" width="18.140625" style="107" customWidth="1"/>
    <col min="2083" max="2083" width="18.5703125" style="107" customWidth="1"/>
    <col min="2084" max="2304" width="9.140625" style="107"/>
    <col min="2305" max="2305" width="3.140625" style="107" customWidth="1"/>
    <col min="2306" max="2306" width="16.28515625" style="107" customWidth="1"/>
    <col min="2307" max="2307" width="45.42578125" style="107" customWidth="1"/>
    <col min="2308" max="2309" width="17.7109375" style="107" customWidth="1"/>
    <col min="2310" max="2310" width="20.7109375" style="107" customWidth="1"/>
    <col min="2311" max="2311" width="18.42578125" style="107" customWidth="1"/>
    <col min="2312" max="2312" width="16.42578125" style="107" customWidth="1"/>
    <col min="2313" max="2313" width="14.7109375" style="107" customWidth="1"/>
    <col min="2314" max="2314" width="16.7109375" style="107" customWidth="1"/>
    <col min="2315" max="2315" width="14.7109375" style="107" customWidth="1"/>
    <col min="2316" max="2316" width="16.7109375" style="107" customWidth="1"/>
    <col min="2317" max="2317" width="14.7109375" style="107" customWidth="1"/>
    <col min="2318" max="2318" width="16.140625" style="107" customWidth="1"/>
    <col min="2319" max="2319" width="19.28515625" style="107" customWidth="1"/>
    <col min="2320" max="2320" width="15.7109375" style="107" customWidth="1"/>
    <col min="2321" max="2321" width="18.5703125" style="107" customWidth="1"/>
    <col min="2322" max="2322" width="16.7109375" style="107" customWidth="1"/>
    <col min="2323" max="2323" width="14.7109375" style="107" customWidth="1"/>
    <col min="2324" max="2324" width="17.7109375" style="107" customWidth="1"/>
    <col min="2325" max="2325" width="14.7109375" style="107" customWidth="1"/>
    <col min="2326" max="2326" width="16.7109375" style="107" customWidth="1"/>
    <col min="2327" max="2329" width="14.7109375" style="107" customWidth="1"/>
    <col min="2330" max="2330" width="16.5703125" style="107" customWidth="1"/>
    <col min="2331" max="2331" width="14.28515625" style="107" customWidth="1"/>
    <col min="2332" max="2332" width="16.5703125" style="107" customWidth="1"/>
    <col min="2333" max="2333" width="14.7109375" style="107" customWidth="1"/>
    <col min="2334" max="2334" width="16.7109375" style="107" customWidth="1"/>
    <col min="2335" max="2335" width="14.7109375" style="107" customWidth="1"/>
    <col min="2336" max="2336" width="16.5703125" style="107" customWidth="1"/>
    <col min="2337" max="2338" width="18.140625" style="107" customWidth="1"/>
    <col min="2339" max="2339" width="18.5703125" style="107" customWidth="1"/>
    <col min="2340" max="2560" width="9.140625" style="107"/>
    <col min="2561" max="2561" width="3.140625" style="107" customWidth="1"/>
    <col min="2562" max="2562" width="16.28515625" style="107" customWidth="1"/>
    <col min="2563" max="2563" width="45.42578125" style="107" customWidth="1"/>
    <col min="2564" max="2565" width="17.7109375" style="107" customWidth="1"/>
    <col min="2566" max="2566" width="20.7109375" style="107" customWidth="1"/>
    <col min="2567" max="2567" width="18.42578125" style="107" customWidth="1"/>
    <col min="2568" max="2568" width="16.42578125" style="107" customWidth="1"/>
    <col min="2569" max="2569" width="14.7109375" style="107" customWidth="1"/>
    <col min="2570" max="2570" width="16.7109375" style="107" customWidth="1"/>
    <col min="2571" max="2571" width="14.7109375" style="107" customWidth="1"/>
    <col min="2572" max="2572" width="16.7109375" style="107" customWidth="1"/>
    <col min="2573" max="2573" width="14.7109375" style="107" customWidth="1"/>
    <col min="2574" max="2574" width="16.140625" style="107" customWidth="1"/>
    <col min="2575" max="2575" width="19.28515625" style="107" customWidth="1"/>
    <col min="2576" max="2576" width="15.7109375" style="107" customWidth="1"/>
    <col min="2577" max="2577" width="18.5703125" style="107" customWidth="1"/>
    <col min="2578" max="2578" width="16.7109375" style="107" customWidth="1"/>
    <col min="2579" max="2579" width="14.7109375" style="107" customWidth="1"/>
    <col min="2580" max="2580" width="17.7109375" style="107" customWidth="1"/>
    <col min="2581" max="2581" width="14.7109375" style="107" customWidth="1"/>
    <col min="2582" max="2582" width="16.7109375" style="107" customWidth="1"/>
    <col min="2583" max="2585" width="14.7109375" style="107" customWidth="1"/>
    <col min="2586" max="2586" width="16.5703125" style="107" customWidth="1"/>
    <col min="2587" max="2587" width="14.28515625" style="107" customWidth="1"/>
    <col min="2588" max="2588" width="16.5703125" style="107" customWidth="1"/>
    <col min="2589" max="2589" width="14.7109375" style="107" customWidth="1"/>
    <col min="2590" max="2590" width="16.7109375" style="107" customWidth="1"/>
    <col min="2591" max="2591" width="14.7109375" style="107" customWidth="1"/>
    <col min="2592" max="2592" width="16.5703125" style="107" customWidth="1"/>
    <col min="2593" max="2594" width="18.140625" style="107" customWidth="1"/>
    <col min="2595" max="2595" width="18.5703125" style="107" customWidth="1"/>
    <col min="2596" max="2816" width="9.140625" style="107"/>
    <col min="2817" max="2817" width="3.140625" style="107" customWidth="1"/>
    <col min="2818" max="2818" width="16.28515625" style="107" customWidth="1"/>
    <col min="2819" max="2819" width="45.42578125" style="107" customWidth="1"/>
    <col min="2820" max="2821" width="17.7109375" style="107" customWidth="1"/>
    <col min="2822" max="2822" width="20.7109375" style="107" customWidth="1"/>
    <col min="2823" max="2823" width="18.42578125" style="107" customWidth="1"/>
    <col min="2824" max="2824" width="16.42578125" style="107" customWidth="1"/>
    <col min="2825" max="2825" width="14.7109375" style="107" customWidth="1"/>
    <col min="2826" max="2826" width="16.7109375" style="107" customWidth="1"/>
    <col min="2827" max="2827" width="14.7109375" style="107" customWidth="1"/>
    <col min="2828" max="2828" width="16.7109375" style="107" customWidth="1"/>
    <col min="2829" max="2829" width="14.7109375" style="107" customWidth="1"/>
    <col min="2830" max="2830" width="16.140625" style="107" customWidth="1"/>
    <col min="2831" max="2831" width="19.28515625" style="107" customWidth="1"/>
    <col min="2832" max="2832" width="15.7109375" style="107" customWidth="1"/>
    <col min="2833" max="2833" width="18.5703125" style="107" customWidth="1"/>
    <col min="2834" max="2834" width="16.7109375" style="107" customWidth="1"/>
    <col min="2835" max="2835" width="14.7109375" style="107" customWidth="1"/>
    <col min="2836" max="2836" width="17.7109375" style="107" customWidth="1"/>
    <col min="2837" max="2837" width="14.7109375" style="107" customWidth="1"/>
    <col min="2838" max="2838" width="16.7109375" style="107" customWidth="1"/>
    <col min="2839" max="2841" width="14.7109375" style="107" customWidth="1"/>
    <col min="2842" max="2842" width="16.5703125" style="107" customWidth="1"/>
    <col min="2843" max="2843" width="14.28515625" style="107" customWidth="1"/>
    <col min="2844" max="2844" width="16.5703125" style="107" customWidth="1"/>
    <col min="2845" max="2845" width="14.7109375" style="107" customWidth="1"/>
    <col min="2846" max="2846" width="16.7109375" style="107" customWidth="1"/>
    <col min="2847" max="2847" width="14.7109375" style="107" customWidth="1"/>
    <col min="2848" max="2848" width="16.5703125" style="107" customWidth="1"/>
    <col min="2849" max="2850" width="18.140625" style="107" customWidth="1"/>
    <col min="2851" max="2851" width="18.5703125" style="107" customWidth="1"/>
    <col min="2852" max="3072" width="9.140625" style="107"/>
    <col min="3073" max="3073" width="3.140625" style="107" customWidth="1"/>
    <col min="3074" max="3074" width="16.28515625" style="107" customWidth="1"/>
    <col min="3075" max="3075" width="45.42578125" style="107" customWidth="1"/>
    <col min="3076" max="3077" width="17.7109375" style="107" customWidth="1"/>
    <col min="3078" max="3078" width="20.7109375" style="107" customWidth="1"/>
    <col min="3079" max="3079" width="18.42578125" style="107" customWidth="1"/>
    <col min="3080" max="3080" width="16.42578125" style="107" customWidth="1"/>
    <col min="3081" max="3081" width="14.7109375" style="107" customWidth="1"/>
    <col min="3082" max="3082" width="16.7109375" style="107" customWidth="1"/>
    <col min="3083" max="3083" width="14.7109375" style="107" customWidth="1"/>
    <col min="3084" max="3084" width="16.7109375" style="107" customWidth="1"/>
    <col min="3085" max="3085" width="14.7109375" style="107" customWidth="1"/>
    <col min="3086" max="3086" width="16.140625" style="107" customWidth="1"/>
    <col min="3087" max="3087" width="19.28515625" style="107" customWidth="1"/>
    <col min="3088" max="3088" width="15.7109375" style="107" customWidth="1"/>
    <col min="3089" max="3089" width="18.5703125" style="107" customWidth="1"/>
    <col min="3090" max="3090" width="16.7109375" style="107" customWidth="1"/>
    <col min="3091" max="3091" width="14.7109375" style="107" customWidth="1"/>
    <col min="3092" max="3092" width="17.7109375" style="107" customWidth="1"/>
    <col min="3093" max="3093" width="14.7109375" style="107" customWidth="1"/>
    <col min="3094" max="3094" width="16.7109375" style="107" customWidth="1"/>
    <col min="3095" max="3097" width="14.7109375" style="107" customWidth="1"/>
    <col min="3098" max="3098" width="16.5703125" style="107" customWidth="1"/>
    <col min="3099" max="3099" width="14.28515625" style="107" customWidth="1"/>
    <col min="3100" max="3100" width="16.5703125" style="107" customWidth="1"/>
    <col min="3101" max="3101" width="14.7109375" style="107" customWidth="1"/>
    <col min="3102" max="3102" width="16.7109375" style="107" customWidth="1"/>
    <col min="3103" max="3103" width="14.7109375" style="107" customWidth="1"/>
    <col min="3104" max="3104" width="16.5703125" style="107" customWidth="1"/>
    <col min="3105" max="3106" width="18.140625" style="107" customWidth="1"/>
    <col min="3107" max="3107" width="18.5703125" style="107" customWidth="1"/>
    <col min="3108" max="3328" width="9.140625" style="107"/>
    <col min="3329" max="3329" width="3.140625" style="107" customWidth="1"/>
    <col min="3330" max="3330" width="16.28515625" style="107" customWidth="1"/>
    <col min="3331" max="3331" width="45.42578125" style="107" customWidth="1"/>
    <col min="3332" max="3333" width="17.7109375" style="107" customWidth="1"/>
    <col min="3334" max="3334" width="20.7109375" style="107" customWidth="1"/>
    <col min="3335" max="3335" width="18.42578125" style="107" customWidth="1"/>
    <col min="3336" max="3336" width="16.42578125" style="107" customWidth="1"/>
    <col min="3337" max="3337" width="14.7109375" style="107" customWidth="1"/>
    <col min="3338" max="3338" width="16.7109375" style="107" customWidth="1"/>
    <col min="3339" max="3339" width="14.7109375" style="107" customWidth="1"/>
    <col min="3340" max="3340" width="16.7109375" style="107" customWidth="1"/>
    <col min="3341" max="3341" width="14.7109375" style="107" customWidth="1"/>
    <col min="3342" max="3342" width="16.140625" style="107" customWidth="1"/>
    <col min="3343" max="3343" width="19.28515625" style="107" customWidth="1"/>
    <col min="3344" max="3344" width="15.7109375" style="107" customWidth="1"/>
    <col min="3345" max="3345" width="18.5703125" style="107" customWidth="1"/>
    <col min="3346" max="3346" width="16.7109375" style="107" customWidth="1"/>
    <col min="3347" max="3347" width="14.7109375" style="107" customWidth="1"/>
    <col min="3348" max="3348" width="17.7109375" style="107" customWidth="1"/>
    <col min="3349" max="3349" width="14.7109375" style="107" customWidth="1"/>
    <col min="3350" max="3350" width="16.7109375" style="107" customWidth="1"/>
    <col min="3351" max="3353" width="14.7109375" style="107" customWidth="1"/>
    <col min="3354" max="3354" width="16.5703125" style="107" customWidth="1"/>
    <col min="3355" max="3355" width="14.28515625" style="107" customWidth="1"/>
    <col min="3356" max="3356" width="16.5703125" style="107" customWidth="1"/>
    <col min="3357" max="3357" width="14.7109375" style="107" customWidth="1"/>
    <col min="3358" max="3358" width="16.7109375" style="107" customWidth="1"/>
    <col min="3359" max="3359" width="14.7109375" style="107" customWidth="1"/>
    <col min="3360" max="3360" width="16.5703125" style="107" customWidth="1"/>
    <col min="3361" max="3362" width="18.140625" style="107" customWidth="1"/>
    <col min="3363" max="3363" width="18.5703125" style="107" customWidth="1"/>
    <col min="3364" max="3584" width="9.140625" style="107"/>
    <col min="3585" max="3585" width="3.140625" style="107" customWidth="1"/>
    <col min="3586" max="3586" width="16.28515625" style="107" customWidth="1"/>
    <col min="3587" max="3587" width="45.42578125" style="107" customWidth="1"/>
    <col min="3588" max="3589" width="17.7109375" style="107" customWidth="1"/>
    <col min="3590" max="3590" width="20.7109375" style="107" customWidth="1"/>
    <col min="3591" max="3591" width="18.42578125" style="107" customWidth="1"/>
    <col min="3592" max="3592" width="16.42578125" style="107" customWidth="1"/>
    <col min="3593" max="3593" width="14.7109375" style="107" customWidth="1"/>
    <col min="3594" max="3594" width="16.7109375" style="107" customWidth="1"/>
    <col min="3595" max="3595" width="14.7109375" style="107" customWidth="1"/>
    <col min="3596" max="3596" width="16.7109375" style="107" customWidth="1"/>
    <col min="3597" max="3597" width="14.7109375" style="107" customWidth="1"/>
    <col min="3598" max="3598" width="16.140625" style="107" customWidth="1"/>
    <col min="3599" max="3599" width="19.28515625" style="107" customWidth="1"/>
    <col min="3600" max="3600" width="15.7109375" style="107" customWidth="1"/>
    <col min="3601" max="3601" width="18.5703125" style="107" customWidth="1"/>
    <col min="3602" max="3602" width="16.7109375" style="107" customWidth="1"/>
    <col min="3603" max="3603" width="14.7109375" style="107" customWidth="1"/>
    <col min="3604" max="3604" width="17.7109375" style="107" customWidth="1"/>
    <col min="3605" max="3605" width="14.7109375" style="107" customWidth="1"/>
    <col min="3606" max="3606" width="16.7109375" style="107" customWidth="1"/>
    <col min="3607" max="3609" width="14.7109375" style="107" customWidth="1"/>
    <col min="3610" max="3610" width="16.5703125" style="107" customWidth="1"/>
    <col min="3611" max="3611" width="14.28515625" style="107" customWidth="1"/>
    <col min="3612" max="3612" width="16.5703125" style="107" customWidth="1"/>
    <col min="3613" max="3613" width="14.7109375" style="107" customWidth="1"/>
    <col min="3614" max="3614" width="16.7109375" style="107" customWidth="1"/>
    <col min="3615" max="3615" width="14.7109375" style="107" customWidth="1"/>
    <col min="3616" max="3616" width="16.5703125" style="107" customWidth="1"/>
    <col min="3617" max="3618" width="18.140625" style="107" customWidth="1"/>
    <col min="3619" max="3619" width="18.5703125" style="107" customWidth="1"/>
    <col min="3620" max="3840" width="9.140625" style="107"/>
    <col min="3841" max="3841" width="3.140625" style="107" customWidth="1"/>
    <col min="3842" max="3842" width="16.28515625" style="107" customWidth="1"/>
    <col min="3843" max="3843" width="45.42578125" style="107" customWidth="1"/>
    <col min="3844" max="3845" width="17.7109375" style="107" customWidth="1"/>
    <col min="3846" max="3846" width="20.7109375" style="107" customWidth="1"/>
    <col min="3847" max="3847" width="18.42578125" style="107" customWidth="1"/>
    <col min="3848" max="3848" width="16.42578125" style="107" customWidth="1"/>
    <col min="3849" max="3849" width="14.7109375" style="107" customWidth="1"/>
    <col min="3850" max="3850" width="16.7109375" style="107" customWidth="1"/>
    <col min="3851" max="3851" width="14.7109375" style="107" customWidth="1"/>
    <col min="3852" max="3852" width="16.7109375" style="107" customWidth="1"/>
    <col min="3853" max="3853" width="14.7109375" style="107" customWidth="1"/>
    <col min="3854" max="3854" width="16.140625" style="107" customWidth="1"/>
    <col min="3855" max="3855" width="19.28515625" style="107" customWidth="1"/>
    <col min="3856" max="3856" width="15.7109375" style="107" customWidth="1"/>
    <col min="3857" max="3857" width="18.5703125" style="107" customWidth="1"/>
    <col min="3858" max="3858" width="16.7109375" style="107" customWidth="1"/>
    <col min="3859" max="3859" width="14.7109375" style="107" customWidth="1"/>
    <col min="3860" max="3860" width="17.7109375" style="107" customWidth="1"/>
    <col min="3861" max="3861" width="14.7109375" style="107" customWidth="1"/>
    <col min="3862" max="3862" width="16.7109375" style="107" customWidth="1"/>
    <col min="3863" max="3865" width="14.7109375" style="107" customWidth="1"/>
    <col min="3866" max="3866" width="16.5703125" style="107" customWidth="1"/>
    <col min="3867" max="3867" width="14.28515625" style="107" customWidth="1"/>
    <col min="3868" max="3868" width="16.5703125" style="107" customWidth="1"/>
    <col min="3869" max="3869" width="14.7109375" style="107" customWidth="1"/>
    <col min="3870" max="3870" width="16.7109375" style="107" customWidth="1"/>
    <col min="3871" max="3871" width="14.7109375" style="107" customWidth="1"/>
    <col min="3872" max="3872" width="16.5703125" style="107" customWidth="1"/>
    <col min="3873" max="3874" width="18.140625" style="107" customWidth="1"/>
    <col min="3875" max="3875" width="18.5703125" style="107" customWidth="1"/>
    <col min="3876" max="4096" width="9.140625" style="107"/>
    <col min="4097" max="4097" width="3.140625" style="107" customWidth="1"/>
    <col min="4098" max="4098" width="16.28515625" style="107" customWidth="1"/>
    <col min="4099" max="4099" width="45.42578125" style="107" customWidth="1"/>
    <col min="4100" max="4101" width="17.7109375" style="107" customWidth="1"/>
    <col min="4102" max="4102" width="20.7109375" style="107" customWidth="1"/>
    <col min="4103" max="4103" width="18.42578125" style="107" customWidth="1"/>
    <col min="4104" max="4104" width="16.42578125" style="107" customWidth="1"/>
    <col min="4105" max="4105" width="14.7109375" style="107" customWidth="1"/>
    <col min="4106" max="4106" width="16.7109375" style="107" customWidth="1"/>
    <col min="4107" max="4107" width="14.7109375" style="107" customWidth="1"/>
    <col min="4108" max="4108" width="16.7109375" style="107" customWidth="1"/>
    <col min="4109" max="4109" width="14.7109375" style="107" customWidth="1"/>
    <col min="4110" max="4110" width="16.140625" style="107" customWidth="1"/>
    <col min="4111" max="4111" width="19.28515625" style="107" customWidth="1"/>
    <col min="4112" max="4112" width="15.7109375" style="107" customWidth="1"/>
    <col min="4113" max="4113" width="18.5703125" style="107" customWidth="1"/>
    <col min="4114" max="4114" width="16.7109375" style="107" customWidth="1"/>
    <col min="4115" max="4115" width="14.7109375" style="107" customWidth="1"/>
    <col min="4116" max="4116" width="17.7109375" style="107" customWidth="1"/>
    <col min="4117" max="4117" width="14.7109375" style="107" customWidth="1"/>
    <col min="4118" max="4118" width="16.7109375" style="107" customWidth="1"/>
    <col min="4119" max="4121" width="14.7109375" style="107" customWidth="1"/>
    <col min="4122" max="4122" width="16.5703125" style="107" customWidth="1"/>
    <col min="4123" max="4123" width="14.28515625" style="107" customWidth="1"/>
    <col min="4124" max="4124" width="16.5703125" style="107" customWidth="1"/>
    <col min="4125" max="4125" width="14.7109375" style="107" customWidth="1"/>
    <col min="4126" max="4126" width="16.7109375" style="107" customWidth="1"/>
    <col min="4127" max="4127" width="14.7109375" style="107" customWidth="1"/>
    <col min="4128" max="4128" width="16.5703125" style="107" customWidth="1"/>
    <col min="4129" max="4130" width="18.140625" style="107" customWidth="1"/>
    <col min="4131" max="4131" width="18.5703125" style="107" customWidth="1"/>
    <col min="4132" max="4352" width="9.140625" style="107"/>
    <col min="4353" max="4353" width="3.140625" style="107" customWidth="1"/>
    <col min="4354" max="4354" width="16.28515625" style="107" customWidth="1"/>
    <col min="4355" max="4355" width="45.42578125" style="107" customWidth="1"/>
    <col min="4356" max="4357" width="17.7109375" style="107" customWidth="1"/>
    <col min="4358" max="4358" width="20.7109375" style="107" customWidth="1"/>
    <col min="4359" max="4359" width="18.42578125" style="107" customWidth="1"/>
    <col min="4360" max="4360" width="16.42578125" style="107" customWidth="1"/>
    <col min="4361" max="4361" width="14.7109375" style="107" customWidth="1"/>
    <col min="4362" max="4362" width="16.7109375" style="107" customWidth="1"/>
    <col min="4363" max="4363" width="14.7109375" style="107" customWidth="1"/>
    <col min="4364" max="4364" width="16.7109375" style="107" customWidth="1"/>
    <col min="4365" max="4365" width="14.7109375" style="107" customWidth="1"/>
    <col min="4366" max="4366" width="16.140625" style="107" customWidth="1"/>
    <col min="4367" max="4367" width="19.28515625" style="107" customWidth="1"/>
    <col min="4368" max="4368" width="15.7109375" style="107" customWidth="1"/>
    <col min="4369" max="4369" width="18.5703125" style="107" customWidth="1"/>
    <col min="4370" max="4370" width="16.7109375" style="107" customWidth="1"/>
    <col min="4371" max="4371" width="14.7109375" style="107" customWidth="1"/>
    <col min="4372" max="4372" width="17.7109375" style="107" customWidth="1"/>
    <col min="4373" max="4373" width="14.7109375" style="107" customWidth="1"/>
    <col min="4374" max="4374" width="16.7109375" style="107" customWidth="1"/>
    <col min="4375" max="4377" width="14.7109375" style="107" customWidth="1"/>
    <col min="4378" max="4378" width="16.5703125" style="107" customWidth="1"/>
    <col min="4379" max="4379" width="14.28515625" style="107" customWidth="1"/>
    <col min="4380" max="4380" width="16.5703125" style="107" customWidth="1"/>
    <col min="4381" max="4381" width="14.7109375" style="107" customWidth="1"/>
    <col min="4382" max="4382" width="16.7109375" style="107" customWidth="1"/>
    <col min="4383" max="4383" width="14.7109375" style="107" customWidth="1"/>
    <col min="4384" max="4384" width="16.5703125" style="107" customWidth="1"/>
    <col min="4385" max="4386" width="18.140625" style="107" customWidth="1"/>
    <col min="4387" max="4387" width="18.5703125" style="107" customWidth="1"/>
    <col min="4388" max="4608" width="9.140625" style="107"/>
    <col min="4609" max="4609" width="3.140625" style="107" customWidth="1"/>
    <col min="4610" max="4610" width="16.28515625" style="107" customWidth="1"/>
    <col min="4611" max="4611" width="45.42578125" style="107" customWidth="1"/>
    <col min="4612" max="4613" width="17.7109375" style="107" customWidth="1"/>
    <col min="4614" max="4614" width="20.7109375" style="107" customWidth="1"/>
    <col min="4615" max="4615" width="18.42578125" style="107" customWidth="1"/>
    <col min="4616" max="4616" width="16.42578125" style="107" customWidth="1"/>
    <col min="4617" max="4617" width="14.7109375" style="107" customWidth="1"/>
    <col min="4618" max="4618" width="16.7109375" style="107" customWidth="1"/>
    <col min="4619" max="4619" width="14.7109375" style="107" customWidth="1"/>
    <col min="4620" max="4620" width="16.7109375" style="107" customWidth="1"/>
    <col min="4621" max="4621" width="14.7109375" style="107" customWidth="1"/>
    <col min="4622" max="4622" width="16.140625" style="107" customWidth="1"/>
    <col min="4623" max="4623" width="19.28515625" style="107" customWidth="1"/>
    <col min="4624" max="4624" width="15.7109375" style="107" customWidth="1"/>
    <col min="4625" max="4625" width="18.5703125" style="107" customWidth="1"/>
    <col min="4626" max="4626" width="16.7109375" style="107" customWidth="1"/>
    <col min="4627" max="4627" width="14.7109375" style="107" customWidth="1"/>
    <col min="4628" max="4628" width="17.7109375" style="107" customWidth="1"/>
    <col min="4629" max="4629" width="14.7109375" style="107" customWidth="1"/>
    <col min="4630" max="4630" width="16.7109375" style="107" customWidth="1"/>
    <col min="4631" max="4633" width="14.7109375" style="107" customWidth="1"/>
    <col min="4634" max="4634" width="16.5703125" style="107" customWidth="1"/>
    <col min="4635" max="4635" width="14.28515625" style="107" customWidth="1"/>
    <col min="4636" max="4636" width="16.5703125" style="107" customWidth="1"/>
    <col min="4637" max="4637" width="14.7109375" style="107" customWidth="1"/>
    <col min="4638" max="4638" width="16.7109375" style="107" customWidth="1"/>
    <col min="4639" max="4639" width="14.7109375" style="107" customWidth="1"/>
    <col min="4640" max="4640" width="16.5703125" style="107" customWidth="1"/>
    <col min="4641" max="4642" width="18.140625" style="107" customWidth="1"/>
    <col min="4643" max="4643" width="18.5703125" style="107" customWidth="1"/>
    <col min="4644" max="4864" width="9.140625" style="107"/>
    <col min="4865" max="4865" width="3.140625" style="107" customWidth="1"/>
    <col min="4866" max="4866" width="16.28515625" style="107" customWidth="1"/>
    <col min="4867" max="4867" width="45.42578125" style="107" customWidth="1"/>
    <col min="4868" max="4869" width="17.7109375" style="107" customWidth="1"/>
    <col min="4870" max="4870" width="20.7109375" style="107" customWidth="1"/>
    <col min="4871" max="4871" width="18.42578125" style="107" customWidth="1"/>
    <col min="4872" max="4872" width="16.42578125" style="107" customWidth="1"/>
    <col min="4873" max="4873" width="14.7109375" style="107" customWidth="1"/>
    <col min="4874" max="4874" width="16.7109375" style="107" customWidth="1"/>
    <col min="4875" max="4875" width="14.7109375" style="107" customWidth="1"/>
    <col min="4876" max="4876" width="16.7109375" style="107" customWidth="1"/>
    <col min="4877" max="4877" width="14.7109375" style="107" customWidth="1"/>
    <col min="4878" max="4878" width="16.140625" style="107" customWidth="1"/>
    <col min="4879" max="4879" width="19.28515625" style="107" customWidth="1"/>
    <col min="4880" max="4880" width="15.7109375" style="107" customWidth="1"/>
    <col min="4881" max="4881" width="18.5703125" style="107" customWidth="1"/>
    <col min="4882" max="4882" width="16.7109375" style="107" customWidth="1"/>
    <col min="4883" max="4883" width="14.7109375" style="107" customWidth="1"/>
    <col min="4884" max="4884" width="17.7109375" style="107" customWidth="1"/>
    <col min="4885" max="4885" width="14.7109375" style="107" customWidth="1"/>
    <col min="4886" max="4886" width="16.7109375" style="107" customWidth="1"/>
    <col min="4887" max="4889" width="14.7109375" style="107" customWidth="1"/>
    <col min="4890" max="4890" width="16.5703125" style="107" customWidth="1"/>
    <col min="4891" max="4891" width="14.28515625" style="107" customWidth="1"/>
    <col min="4892" max="4892" width="16.5703125" style="107" customWidth="1"/>
    <col min="4893" max="4893" width="14.7109375" style="107" customWidth="1"/>
    <col min="4894" max="4894" width="16.7109375" style="107" customWidth="1"/>
    <col min="4895" max="4895" width="14.7109375" style="107" customWidth="1"/>
    <col min="4896" max="4896" width="16.5703125" style="107" customWidth="1"/>
    <col min="4897" max="4898" width="18.140625" style="107" customWidth="1"/>
    <col min="4899" max="4899" width="18.5703125" style="107" customWidth="1"/>
    <col min="4900" max="5120" width="9.140625" style="107"/>
    <col min="5121" max="5121" width="3.140625" style="107" customWidth="1"/>
    <col min="5122" max="5122" width="16.28515625" style="107" customWidth="1"/>
    <col min="5123" max="5123" width="45.42578125" style="107" customWidth="1"/>
    <col min="5124" max="5125" width="17.7109375" style="107" customWidth="1"/>
    <col min="5126" max="5126" width="20.7109375" style="107" customWidth="1"/>
    <col min="5127" max="5127" width="18.42578125" style="107" customWidth="1"/>
    <col min="5128" max="5128" width="16.42578125" style="107" customWidth="1"/>
    <col min="5129" max="5129" width="14.7109375" style="107" customWidth="1"/>
    <col min="5130" max="5130" width="16.7109375" style="107" customWidth="1"/>
    <col min="5131" max="5131" width="14.7109375" style="107" customWidth="1"/>
    <col min="5132" max="5132" width="16.7109375" style="107" customWidth="1"/>
    <col min="5133" max="5133" width="14.7109375" style="107" customWidth="1"/>
    <col min="5134" max="5134" width="16.140625" style="107" customWidth="1"/>
    <col min="5135" max="5135" width="19.28515625" style="107" customWidth="1"/>
    <col min="5136" max="5136" width="15.7109375" style="107" customWidth="1"/>
    <col min="5137" max="5137" width="18.5703125" style="107" customWidth="1"/>
    <col min="5138" max="5138" width="16.7109375" style="107" customWidth="1"/>
    <col min="5139" max="5139" width="14.7109375" style="107" customWidth="1"/>
    <col min="5140" max="5140" width="17.7109375" style="107" customWidth="1"/>
    <col min="5141" max="5141" width="14.7109375" style="107" customWidth="1"/>
    <col min="5142" max="5142" width="16.7109375" style="107" customWidth="1"/>
    <col min="5143" max="5145" width="14.7109375" style="107" customWidth="1"/>
    <col min="5146" max="5146" width="16.5703125" style="107" customWidth="1"/>
    <col min="5147" max="5147" width="14.28515625" style="107" customWidth="1"/>
    <col min="5148" max="5148" width="16.5703125" style="107" customWidth="1"/>
    <col min="5149" max="5149" width="14.7109375" style="107" customWidth="1"/>
    <col min="5150" max="5150" width="16.7109375" style="107" customWidth="1"/>
    <col min="5151" max="5151" width="14.7109375" style="107" customWidth="1"/>
    <col min="5152" max="5152" width="16.5703125" style="107" customWidth="1"/>
    <col min="5153" max="5154" width="18.140625" style="107" customWidth="1"/>
    <col min="5155" max="5155" width="18.5703125" style="107" customWidth="1"/>
    <col min="5156" max="5376" width="9.140625" style="107"/>
    <col min="5377" max="5377" width="3.140625" style="107" customWidth="1"/>
    <col min="5378" max="5378" width="16.28515625" style="107" customWidth="1"/>
    <col min="5379" max="5379" width="45.42578125" style="107" customWidth="1"/>
    <col min="5380" max="5381" width="17.7109375" style="107" customWidth="1"/>
    <col min="5382" max="5382" width="20.7109375" style="107" customWidth="1"/>
    <col min="5383" max="5383" width="18.42578125" style="107" customWidth="1"/>
    <col min="5384" max="5384" width="16.42578125" style="107" customWidth="1"/>
    <col min="5385" max="5385" width="14.7109375" style="107" customWidth="1"/>
    <col min="5386" max="5386" width="16.7109375" style="107" customWidth="1"/>
    <col min="5387" max="5387" width="14.7109375" style="107" customWidth="1"/>
    <col min="5388" max="5388" width="16.7109375" style="107" customWidth="1"/>
    <col min="5389" max="5389" width="14.7109375" style="107" customWidth="1"/>
    <col min="5390" max="5390" width="16.140625" style="107" customWidth="1"/>
    <col min="5391" max="5391" width="19.28515625" style="107" customWidth="1"/>
    <col min="5392" max="5392" width="15.7109375" style="107" customWidth="1"/>
    <col min="5393" max="5393" width="18.5703125" style="107" customWidth="1"/>
    <col min="5394" max="5394" width="16.7109375" style="107" customWidth="1"/>
    <col min="5395" max="5395" width="14.7109375" style="107" customWidth="1"/>
    <col min="5396" max="5396" width="17.7109375" style="107" customWidth="1"/>
    <col min="5397" max="5397" width="14.7109375" style="107" customWidth="1"/>
    <col min="5398" max="5398" width="16.7109375" style="107" customWidth="1"/>
    <col min="5399" max="5401" width="14.7109375" style="107" customWidth="1"/>
    <col min="5402" max="5402" width="16.5703125" style="107" customWidth="1"/>
    <col min="5403" max="5403" width="14.28515625" style="107" customWidth="1"/>
    <col min="5404" max="5404" width="16.5703125" style="107" customWidth="1"/>
    <col min="5405" max="5405" width="14.7109375" style="107" customWidth="1"/>
    <col min="5406" max="5406" width="16.7109375" style="107" customWidth="1"/>
    <col min="5407" max="5407" width="14.7109375" style="107" customWidth="1"/>
    <col min="5408" max="5408" width="16.5703125" style="107" customWidth="1"/>
    <col min="5409" max="5410" width="18.140625" style="107" customWidth="1"/>
    <col min="5411" max="5411" width="18.5703125" style="107" customWidth="1"/>
    <col min="5412" max="5632" width="9.140625" style="107"/>
    <col min="5633" max="5633" width="3.140625" style="107" customWidth="1"/>
    <col min="5634" max="5634" width="16.28515625" style="107" customWidth="1"/>
    <col min="5635" max="5635" width="45.42578125" style="107" customWidth="1"/>
    <col min="5636" max="5637" width="17.7109375" style="107" customWidth="1"/>
    <col min="5638" max="5638" width="20.7109375" style="107" customWidth="1"/>
    <col min="5639" max="5639" width="18.42578125" style="107" customWidth="1"/>
    <col min="5640" max="5640" width="16.42578125" style="107" customWidth="1"/>
    <col min="5641" max="5641" width="14.7109375" style="107" customWidth="1"/>
    <col min="5642" max="5642" width="16.7109375" style="107" customWidth="1"/>
    <col min="5643" max="5643" width="14.7109375" style="107" customWidth="1"/>
    <col min="5644" max="5644" width="16.7109375" style="107" customWidth="1"/>
    <col min="5645" max="5645" width="14.7109375" style="107" customWidth="1"/>
    <col min="5646" max="5646" width="16.140625" style="107" customWidth="1"/>
    <col min="5647" max="5647" width="19.28515625" style="107" customWidth="1"/>
    <col min="5648" max="5648" width="15.7109375" style="107" customWidth="1"/>
    <col min="5649" max="5649" width="18.5703125" style="107" customWidth="1"/>
    <col min="5650" max="5650" width="16.7109375" style="107" customWidth="1"/>
    <col min="5651" max="5651" width="14.7109375" style="107" customWidth="1"/>
    <col min="5652" max="5652" width="17.7109375" style="107" customWidth="1"/>
    <col min="5653" max="5653" width="14.7109375" style="107" customWidth="1"/>
    <col min="5654" max="5654" width="16.7109375" style="107" customWidth="1"/>
    <col min="5655" max="5657" width="14.7109375" style="107" customWidth="1"/>
    <col min="5658" max="5658" width="16.5703125" style="107" customWidth="1"/>
    <col min="5659" max="5659" width="14.28515625" style="107" customWidth="1"/>
    <col min="5660" max="5660" width="16.5703125" style="107" customWidth="1"/>
    <col min="5661" max="5661" width="14.7109375" style="107" customWidth="1"/>
    <col min="5662" max="5662" width="16.7109375" style="107" customWidth="1"/>
    <col min="5663" max="5663" width="14.7109375" style="107" customWidth="1"/>
    <col min="5664" max="5664" width="16.5703125" style="107" customWidth="1"/>
    <col min="5665" max="5666" width="18.140625" style="107" customWidth="1"/>
    <col min="5667" max="5667" width="18.5703125" style="107" customWidth="1"/>
    <col min="5668" max="5888" width="9.140625" style="107"/>
    <col min="5889" max="5889" width="3.140625" style="107" customWidth="1"/>
    <col min="5890" max="5890" width="16.28515625" style="107" customWidth="1"/>
    <col min="5891" max="5891" width="45.42578125" style="107" customWidth="1"/>
    <col min="5892" max="5893" width="17.7109375" style="107" customWidth="1"/>
    <col min="5894" max="5894" width="20.7109375" style="107" customWidth="1"/>
    <col min="5895" max="5895" width="18.42578125" style="107" customWidth="1"/>
    <col min="5896" max="5896" width="16.42578125" style="107" customWidth="1"/>
    <col min="5897" max="5897" width="14.7109375" style="107" customWidth="1"/>
    <col min="5898" max="5898" width="16.7109375" style="107" customWidth="1"/>
    <col min="5899" max="5899" width="14.7109375" style="107" customWidth="1"/>
    <col min="5900" max="5900" width="16.7109375" style="107" customWidth="1"/>
    <col min="5901" max="5901" width="14.7109375" style="107" customWidth="1"/>
    <col min="5902" max="5902" width="16.140625" style="107" customWidth="1"/>
    <col min="5903" max="5903" width="19.28515625" style="107" customWidth="1"/>
    <col min="5904" max="5904" width="15.7109375" style="107" customWidth="1"/>
    <col min="5905" max="5905" width="18.5703125" style="107" customWidth="1"/>
    <col min="5906" max="5906" width="16.7109375" style="107" customWidth="1"/>
    <col min="5907" max="5907" width="14.7109375" style="107" customWidth="1"/>
    <col min="5908" max="5908" width="17.7109375" style="107" customWidth="1"/>
    <col min="5909" max="5909" width="14.7109375" style="107" customWidth="1"/>
    <col min="5910" max="5910" width="16.7109375" style="107" customWidth="1"/>
    <col min="5911" max="5913" width="14.7109375" style="107" customWidth="1"/>
    <col min="5914" max="5914" width="16.5703125" style="107" customWidth="1"/>
    <col min="5915" max="5915" width="14.28515625" style="107" customWidth="1"/>
    <col min="5916" max="5916" width="16.5703125" style="107" customWidth="1"/>
    <col min="5917" max="5917" width="14.7109375" style="107" customWidth="1"/>
    <col min="5918" max="5918" width="16.7109375" style="107" customWidth="1"/>
    <col min="5919" max="5919" width="14.7109375" style="107" customWidth="1"/>
    <col min="5920" max="5920" width="16.5703125" style="107" customWidth="1"/>
    <col min="5921" max="5922" width="18.140625" style="107" customWidth="1"/>
    <col min="5923" max="5923" width="18.5703125" style="107" customWidth="1"/>
    <col min="5924" max="6144" width="9.140625" style="107"/>
    <col min="6145" max="6145" width="3.140625" style="107" customWidth="1"/>
    <col min="6146" max="6146" width="16.28515625" style="107" customWidth="1"/>
    <col min="6147" max="6147" width="45.42578125" style="107" customWidth="1"/>
    <col min="6148" max="6149" width="17.7109375" style="107" customWidth="1"/>
    <col min="6150" max="6150" width="20.7109375" style="107" customWidth="1"/>
    <col min="6151" max="6151" width="18.42578125" style="107" customWidth="1"/>
    <col min="6152" max="6152" width="16.42578125" style="107" customWidth="1"/>
    <col min="6153" max="6153" width="14.7109375" style="107" customWidth="1"/>
    <col min="6154" max="6154" width="16.7109375" style="107" customWidth="1"/>
    <col min="6155" max="6155" width="14.7109375" style="107" customWidth="1"/>
    <col min="6156" max="6156" width="16.7109375" style="107" customWidth="1"/>
    <col min="6157" max="6157" width="14.7109375" style="107" customWidth="1"/>
    <col min="6158" max="6158" width="16.140625" style="107" customWidth="1"/>
    <col min="6159" max="6159" width="19.28515625" style="107" customWidth="1"/>
    <col min="6160" max="6160" width="15.7109375" style="107" customWidth="1"/>
    <col min="6161" max="6161" width="18.5703125" style="107" customWidth="1"/>
    <col min="6162" max="6162" width="16.7109375" style="107" customWidth="1"/>
    <col min="6163" max="6163" width="14.7109375" style="107" customWidth="1"/>
    <col min="6164" max="6164" width="17.7109375" style="107" customWidth="1"/>
    <col min="6165" max="6165" width="14.7109375" style="107" customWidth="1"/>
    <col min="6166" max="6166" width="16.7109375" style="107" customWidth="1"/>
    <col min="6167" max="6169" width="14.7109375" style="107" customWidth="1"/>
    <col min="6170" max="6170" width="16.5703125" style="107" customWidth="1"/>
    <col min="6171" max="6171" width="14.28515625" style="107" customWidth="1"/>
    <col min="6172" max="6172" width="16.5703125" style="107" customWidth="1"/>
    <col min="6173" max="6173" width="14.7109375" style="107" customWidth="1"/>
    <col min="6174" max="6174" width="16.7109375" style="107" customWidth="1"/>
    <col min="6175" max="6175" width="14.7109375" style="107" customWidth="1"/>
    <col min="6176" max="6176" width="16.5703125" style="107" customWidth="1"/>
    <col min="6177" max="6178" width="18.140625" style="107" customWidth="1"/>
    <col min="6179" max="6179" width="18.5703125" style="107" customWidth="1"/>
    <col min="6180" max="6400" width="9.140625" style="107"/>
    <col min="6401" max="6401" width="3.140625" style="107" customWidth="1"/>
    <col min="6402" max="6402" width="16.28515625" style="107" customWidth="1"/>
    <col min="6403" max="6403" width="45.42578125" style="107" customWidth="1"/>
    <col min="6404" max="6405" width="17.7109375" style="107" customWidth="1"/>
    <col min="6406" max="6406" width="20.7109375" style="107" customWidth="1"/>
    <col min="6407" max="6407" width="18.42578125" style="107" customWidth="1"/>
    <col min="6408" max="6408" width="16.42578125" style="107" customWidth="1"/>
    <col min="6409" max="6409" width="14.7109375" style="107" customWidth="1"/>
    <col min="6410" max="6410" width="16.7109375" style="107" customWidth="1"/>
    <col min="6411" max="6411" width="14.7109375" style="107" customWidth="1"/>
    <col min="6412" max="6412" width="16.7109375" style="107" customWidth="1"/>
    <col min="6413" max="6413" width="14.7109375" style="107" customWidth="1"/>
    <col min="6414" max="6414" width="16.140625" style="107" customWidth="1"/>
    <col min="6415" max="6415" width="19.28515625" style="107" customWidth="1"/>
    <col min="6416" max="6416" width="15.7109375" style="107" customWidth="1"/>
    <col min="6417" max="6417" width="18.5703125" style="107" customWidth="1"/>
    <col min="6418" max="6418" width="16.7109375" style="107" customWidth="1"/>
    <col min="6419" max="6419" width="14.7109375" style="107" customWidth="1"/>
    <col min="6420" max="6420" width="17.7109375" style="107" customWidth="1"/>
    <col min="6421" max="6421" width="14.7109375" style="107" customWidth="1"/>
    <col min="6422" max="6422" width="16.7109375" style="107" customWidth="1"/>
    <col min="6423" max="6425" width="14.7109375" style="107" customWidth="1"/>
    <col min="6426" max="6426" width="16.5703125" style="107" customWidth="1"/>
    <col min="6427" max="6427" width="14.28515625" style="107" customWidth="1"/>
    <col min="6428" max="6428" width="16.5703125" style="107" customWidth="1"/>
    <col min="6429" max="6429" width="14.7109375" style="107" customWidth="1"/>
    <col min="6430" max="6430" width="16.7109375" style="107" customWidth="1"/>
    <col min="6431" max="6431" width="14.7109375" style="107" customWidth="1"/>
    <col min="6432" max="6432" width="16.5703125" style="107" customWidth="1"/>
    <col min="6433" max="6434" width="18.140625" style="107" customWidth="1"/>
    <col min="6435" max="6435" width="18.5703125" style="107" customWidth="1"/>
    <col min="6436" max="6656" width="9.140625" style="107"/>
    <col min="6657" max="6657" width="3.140625" style="107" customWidth="1"/>
    <col min="6658" max="6658" width="16.28515625" style="107" customWidth="1"/>
    <col min="6659" max="6659" width="45.42578125" style="107" customWidth="1"/>
    <col min="6660" max="6661" width="17.7109375" style="107" customWidth="1"/>
    <col min="6662" max="6662" width="20.7109375" style="107" customWidth="1"/>
    <col min="6663" max="6663" width="18.42578125" style="107" customWidth="1"/>
    <col min="6664" max="6664" width="16.42578125" style="107" customWidth="1"/>
    <col min="6665" max="6665" width="14.7109375" style="107" customWidth="1"/>
    <col min="6666" max="6666" width="16.7109375" style="107" customWidth="1"/>
    <col min="6667" max="6667" width="14.7109375" style="107" customWidth="1"/>
    <col min="6668" max="6668" width="16.7109375" style="107" customWidth="1"/>
    <col min="6669" max="6669" width="14.7109375" style="107" customWidth="1"/>
    <col min="6670" max="6670" width="16.140625" style="107" customWidth="1"/>
    <col min="6671" max="6671" width="19.28515625" style="107" customWidth="1"/>
    <col min="6672" max="6672" width="15.7109375" style="107" customWidth="1"/>
    <col min="6673" max="6673" width="18.5703125" style="107" customWidth="1"/>
    <col min="6674" max="6674" width="16.7109375" style="107" customWidth="1"/>
    <col min="6675" max="6675" width="14.7109375" style="107" customWidth="1"/>
    <col min="6676" max="6676" width="17.7109375" style="107" customWidth="1"/>
    <col min="6677" max="6677" width="14.7109375" style="107" customWidth="1"/>
    <col min="6678" max="6678" width="16.7109375" style="107" customWidth="1"/>
    <col min="6679" max="6681" width="14.7109375" style="107" customWidth="1"/>
    <col min="6682" max="6682" width="16.5703125" style="107" customWidth="1"/>
    <col min="6683" max="6683" width="14.28515625" style="107" customWidth="1"/>
    <col min="6684" max="6684" width="16.5703125" style="107" customWidth="1"/>
    <col min="6685" max="6685" width="14.7109375" style="107" customWidth="1"/>
    <col min="6686" max="6686" width="16.7109375" style="107" customWidth="1"/>
    <col min="6687" max="6687" width="14.7109375" style="107" customWidth="1"/>
    <col min="6688" max="6688" width="16.5703125" style="107" customWidth="1"/>
    <col min="6689" max="6690" width="18.140625" style="107" customWidth="1"/>
    <col min="6691" max="6691" width="18.5703125" style="107" customWidth="1"/>
    <col min="6692" max="6912" width="9.140625" style="107"/>
    <col min="6913" max="6913" width="3.140625" style="107" customWidth="1"/>
    <col min="6914" max="6914" width="16.28515625" style="107" customWidth="1"/>
    <col min="6915" max="6915" width="45.42578125" style="107" customWidth="1"/>
    <col min="6916" max="6917" width="17.7109375" style="107" customWidth="1"/>
    <col min="6918" max="6918" width="20.7109375" style="107" customWidth="1"/>
    <col min="6919" max="6919" width="18.42578125" style="107" customWidth="1"/>
    <col min="6920" max="6920" width="16.42578125" style="107" customWidth="1"/>
    <col min="6921" max="6921" width="14.7109375" style="107" customWidth="1"/>
    <col min="6922" max="6922" width="16.7109375" style="107" customWidth="1"/>
    <col min="6923" max="6923" width="14.7109375" style="107" customWidth="1"/>
    <col min="6924" max="6924" width="16.7109375" style="107" customWidth="1"/>
    <col min="6925" max="6925" width="14.7109375" style="107" customWidth="1"/>
    <col min="6926" max="6926" width="16.140625" style="107" customWidth="1"/>
    <col min="6927" max="6927" width="19.28515625" style="107" customWidth="1"/>
    <col min="6928" max="6928" width="15.7109375" style="107" customWidth="1"/>
    <col min="6929" max="6929" width="18.5703125" style="107" customWidth="1"/>
    <col min="6930" max="6930" width="16.7109375" style="107" customWidth="1"/>
    <col min="6931" max="6931" width="14.7109375" style="107" customWidth="1"/>
    <col min="6932" max="6932" width="17.7109375" style="107" customWidth="1"/>
    <col min="6933" max="6933" width="14.7109375" style="107" customWidth="1"/>
    <col min="6934" max="6934" width="16.7109375" style="107" customWidth="1"/>
    <col min="6935" max="6937" width="14.7109375" style="107" customWidth="1"/>
    <col min="6938" max="6938" width="16.5703125" style="107" customWidth="1"/>
    <col min="6939" max="6939" width="14.28515625" style="107" customWidth="1"/>
    <col min="6940" max="6940" width="16.5703125" style="107" customWidth="1"/>
    <col min="6941" max="6941" width="14.7109375" style="107" customWidth="1"/>
    <col min="6942" max="6942" width="16.7109375" style="107" customWidth="1"/>
    <col min="6943" max="6943" width="14.7109375" style="107" customWidth="1"/>
    <col min="6944" max="6944" width="16.5703125" style="107" customWidth="1"/>
    <col min="6945" max="6946" width="18.140625" style="107" customWidth="1"/>
    <col min="6947" max="6947" width="18.5703125" style="107" customWidth="1"/>
    <col min="6948" max="7168" width="9.140625" style="107"/>
    <col min="7169" max="7169" width="3.140625" style="107" customWidth="1"/>
    <col min="7170" max="7170" width="16.28515625" style="107" customWidth="1"/>
    <col min="7171" max="7171" width="45.42578125" style="107" customWidth="1"/>
    <col min="7172" max="7173" width="17.7109375" style="107" customWidth="1"/>
    <col min="7174" max="7174" width="20.7109375" style="107" customWidth="1"/>
    <col min="7175" max="7175" width="18.42578125" style="107" customWidth="1"/>
    <col min="7176" max="7176" width="16.42578125" style="107" customWidth="1"/>
    <col min="7177" max="7177" width="14.7109375" style="107" customWidth="1"/>
    <col min="7178" max="7178" width="16.7109375" style="107" customWidth="1"/>
    <col min="7179" max="7179" width="14.7109375" style="107" customWidth="1"/>
    <col min="7180" max="7180" width="16.7109375" style="107" customWidth="1"/>
    <col min="7181" max="7181" width="14.7109375" style="107" customWidth="1"/>
    <col min="7182" max="7182" width="16.140625" style="107" customWidth="1"/>
    <col min="7183" max="7183" width="19.28515625" style="107" customWidth="1"/>
    <col min="7184" max="7184" width="15.7109375" style="107" customWidth="1"/>
    <col min="7185" max="7185" width="18.5703125" style="107" customWidth="1"/>
    <col min="7186" max="7186" width="16.7109375" style="107" customWidth="1"/>
    <col min="7187" max="7187" width="14.7109375" style="107" customWidth="1"/>
    <col min="7188" max="7188" width="17.7109375" style="107" customWidth="1"/>
    <col min="7189" max="7189" width="14.7109375" style="107" customWidth="1"/>
    <col min="7190" max="7190" width="16.7109375" style="107" customWidth="1"/>
    <col min="7191" max="7193" width="14.7109375" style="107" customWidth="1"/>
    <col min="7194" max="7194" width="16.5703125" style="107" customWidth="1"/>
    <col min="7195" max="7195" width="14.28515625" style="107" customWidth="1"/>
    <col min="7196" max="7196" width="16.5703125" style="107" customWidth="1"/>
    <col min="7197" max="7197" width="14.7109375" style="107" customWidth="1"/>
    <col min="7198" max="7198" width="16.7109375" style="107" customWidth="1"/>
    <col min="7199" max="7199" width="14.7109375" style="107" customWidth="1"/>
    <col min="7200" max="7200" width="16.5703125" style="107" customWidth="1"/>
    <col min="7201" max="7202" width="18.140625" style="107" customWidth="1"/>
    <col min="7203" max="7203" width="18.5703125" style="107" customWidth="1"/>
    <col min="7204" max="7424" width="9.140625" style="107"/>
    <col min="7425" max="7425" width="3.140625" style="107" customWidth="1"/>
    <col min="7426" max="7426" width="16.28515625" style="107" customWidth="1"/>
    <col min="7427" max="7427" width="45.42578125" style="107" customWidth="1"/>
    <col min="7428" max="7429" width="17.7109375" style="107" customWidth="1"/>
    <col min="7430" max="7430" width="20.7109375" style="107" customWidth="1"/>
    <col min="7431" max="7431" width="18.42578125" style="107" customWidth="1"/>
    <col min="7432" max="7432" width="16.42578125" style="107" customWidth="1"/>
    <col min="7433" max="7433" width="14.7109375" style="107" customWidth="1"/>
    <col min="7434" max="7434" width="16.7109375" style="107" customWidth="1"/>
    <col min="7435" max="7435" width="14.7109375" style="107" customWidth="1"/>
    <col min="7436" max="7436" width="16.7109375" style="107" customWidth="1"/>
    <col min="7437" max="7437" width="14.7109375" style="107" customWidth="1"/>
    <col min="7438" max="7438" width="16.140625" style="107" customWidth="1"/>
    <col min="7439" max="7439" width="19.28515625" style="107" customWidth="1"/>
    <col min="7440" max="7440" width="15.7109375" style="107" customWidth="1"/>
    <col min="7441" max="7441" width="18.5703125" style="107" customWidth="1"/>
    <col min="7442" max="7442" width="16.7109375" style="107" customWidth="1"/>
    <col min="7443" max="7443" width="14.7109375" style="107" customWidth="1"/>
    <col min="7444" max="7444" width="17.7109375" style="107" customWidth="1"/>
    <col min="7445" max="7445" width="14.7109375" style="107" customWidth="1"/>
    <col min="7446" max="7446" width="16.7109375" style="107" customWidth="1"/>
    <col min="7447" max="7449" width="14.7109375" style="107" customWidth="1"/>
    <col min="7450" max="7450" width="16.5703125" style="107" customWidth="1"/>
    <col min="7451" max="7451" width="14.28515625" style="107" customWidth="1"/>
    <col min="7452" max="7452" width="16.5703125" style="107" customWidth="1"/>
    <col min="7453" max="7453" width="14.7109375" style="107" customWidth="1"/>
    <col min="7454" max="7454" width="16.7109375" style="107" customWidth="1"/>
    <col min="7455" max="7455" width="14.7109375" style="107" customWidth="1"/>
    <col min="7456" max="7456" width="16.5703125" style="107" customWidth="1"/>
    <col min="7457" max="7458" width="18.140625" style="107" customWidth="1"/>
    <col min="7459" max="7459" width="18.5703125" style="107" customWidth="1"/>
    <col min="7460" max="7680" width="9.140625" style="107"/>
    <col min="7681" max="7681" width="3.140625" style="107" customWidth="1"/>
    <col min="7682" max="7682" width="16.28515625" style="107" customWidth="1"/>
    <col min="7683" max="7683" width="45.42578125" style="107" customWidth="1"/>
    <col min="7684" max="7685" width="17.7109375" style="107" customWidth="1"/>
    <col min="7686" max="7686" width="20.7109375" style="107" customWidth="1"/>
    <col min="7687" max="7687" width="18.42578125" style="107" customWidth="1"/>
    <col min="7688" max="7688" width="16.42578125" style="107" customWidth="1"/>
    <col min="7689" max="7689" width="14.7109375" style="107" customWidth="1"/>
    <col min="7690" max="7690" width="16.7109375" style="107" customWidth="1"/>
    <col min="7691" max="7691" width="14.7109375" style="107" customWidth="1"/>
    <col min="7692" max="7692" width="16.7109375" style="107" customWidth="1"/>
    <col min="7693" max="7693" width="14.7109375" style="107" customWidth="1"/>
    <col min="7694" max="7694" width="16.140625" style="107" customWidth="1"/>
    <col min="7695" max="7695" width="19.28515625" style="107" customWidth="1"/>
    <col min="7696" max="7696" width="15.7109375" style="107" customWidth="1"/>
    <col min="7697" max="7697" width="18.5703125" style="107" customWidth="1"/>
    <col min="7698" max="7698" width="16.7109375" style="107" customWidth="1"/>
    <col min="7699" max="7699" width="14.7109375" style="107" customWidth="1"/>
    <col min="7700" max="7700" width="17.7109375" style="107" customWidth="1"/>
    <col min="7701" max="7701" width="14.7109375" style="107" customWidth="1"/>
    <col min="7702" max="7702" width="16.7109375" style="107" customWidth="1"/>
    <col min="7703" max="7705" width="14.7109375" style="107" customWidth="1"/>
    <col min="7706" max="7706" width="16.5703125" style="107" customWidth="1"/>
    <col min="7707" max="7707" width="14.28515625" style="107" customWidth="1"/>
    <col min="7708" max="7708" width="16.5703125" style="107" customWidth="1"/>
    <col min="7709" max="7709" width="14.7109375" style="107" customWidth="1"/>
    <col min="7710" max="7710" width="16.7109375" style="107" customWidth="1"/>
    <col min="7711" max="7711" width="14.7109375" style="107" customWidth="1"/>
    <col min="7712" max="7712" width="16.5703125" style="107" customWidth="1"/>
    <col min="7713" max="7714" width="18.140625" style="107" customWidth="1"/>
    <col min="7715" max="7715" width="18.5703125" style="107" customWidth="1"/>
    <col min="7716" max="7936" width="9.140625" style="107"/>
    <col min="7937" max="7937" width="3.140625" style="107" customWidth="1"/>
    <col min="7938" max="7938" width="16.28515625" style="107" customWidth="1"/>
    <col min="7939" max="7939" width="45.42578125" style="107" customWidth="1"/>
    <col min="7940" max="7941" width="17.7109375" style="107" customWidth="1"/>
    <col min="7942" max="7942" width="20.7109375" style="107" customWidth="1"/>
    <col min="7943" max="7943" width="18.42578125" style="107" customWidth="1"/>
    <col min="7944" max="7944" width="16.42578125" style="107" customWidth="1"/>
    <col min="7945" max="7945" width="14.7109375" style="107" customWidth="1"/>
    <col min="7946" max="7946" width="16.7109375" style="107" customWidth="1"/>
    <col min="7947" max="7947" width="14.7109375" style="107" customWidth="1"/>
    <col min="7948" max="7948" width="16.7109375" style="107" customWidth="1"/>
    <col min="7949" max="7949" width="14.7109375" style="107" customWidth="1"/>
    <col min="7950" max="7950" width="16.140625" style="107" customWidth="1"/>
    <col min="7951" max="7951" width="19.28515625" style="107" customWidth="1"/>
    <col min="7952" max="7952" width="15.7109375" style="107" customWidth="1"/>
    <col min="7953" max="7953" width="18.5703125" style="107" customWidth="1"/>
    <col min="7954" max="7954" width="16.7109375" style="107" customWidth="1"/>
    <col min="7955" max="7955" width="14.7109375" style="107" customWidth="1"/>
    <col min="7956" max="7956" width="17.7109375" style="107" customWidth="1"/>
    <col min="7957" max="7957" width="14.7109375" style="107" customWidth="1"/>
    <col min="7958" max="7958" width="16.7109375" style="107" customWidth="1"/>
    <col min="7959" max="7961" width="14.7109375" style="107" customWidth="1"/>
    <col min="7962" max="7962" width="16.5703125" style="107" customWidth="1"/>
    <col min="7963" max="7963" width="14.28515625" style="107" customWidth="1"/>
    <col min="7964" max="7964" width="16.5703125" style="107" customWidth="1"/>
    <col min="7965" max="7965" width="14.7109375" style="107" customWidth="1"/>
    <col min="7966" max="7966" width="16.7109375" style="107" customWidth="1"/>
    <col min="7967" max="7967" width="14.7109375" style="107" customWidth="1"/>
    <col min="7968" max="7968" width="16.5703125" style="107" customWidth="1"/>
    <col min="7969" max="7970" width="18.140625" style="107" customWidth="1"/>
    <col min="7971" max="7971" width="18.5703125" style="107" customWidth="1"/>
    <col min="7972" max="8192" width="9.140625" style="107"/>
    <col min="8193" max="8193" width="3.140625" style="107" customWidth="1"/>
    <col min="8194" max="8194" width="16.28515625" style="107" customWidth="1"/>
    <col min="8195" max="8195" width="45.42578125" style="107" customWidth="1"/>
    <col min="8196" max="8197" width="17.7109375" style="107" customWidth="1"/>
    <col min="8198" max="8198" width="20.7109375" style="107" customWidth="1"/>
    <col min="8199" max="8199" width="18.42578125" style="107" customWidth="1"/>
    <col min="8200" max="8200" width="16.42578125" style="107" customWidth="1"/>
    <col min="8201" max="8201" width="14.7109375" style="107" customWidth="1"/>
    <col min="8202" max="8202" width="16.7109375" style="107" customWidth="1"/>
    <col min="8203" max="8203" width="14.7109375" style="107" customWidth="1"/>
    <col min="8204" max="8204" width="16.7109375" style="107" customWidth="1"/>
    <col min="8205" max="8205" width="14.7109375" style="107" customWidth="1"/>
    <col min="8206" max="8206" width="16.140625" style="107" customWidth="1"/>
    <col min="8207" max="8207" width="19.28515625" style="107" customWidth="1"/>
    <col min="8208" max="8208" width="15.7109375" style="107" customWidth="1"/>
    <col min="8209" max="8209" width="18.5703125" style="107" customWidth="1"/>
    <col min="8210" max="8210" width="16.7109375" style="107" customWidth="1"/>
    <col min="8211" max="8211" width="14.7109375" style="107" customWidth="1"/>
    <col min="8212" max="8212" width="17.7109375" style="107" customWidth="1"/>
    <col min="8213" max="8213" width="14.7109375" style="107" customWidth="1"/>
    <col min="8214" max="8214" width="16.7109375" style="107" customWidth="1"/>
    <col min="8215" max="8217" width="14.7109375" style="107" customWidth="1"/>
    <col min="8218" max="8218" width="16.5703125" style="107" customWidth="1"/>
    <col min="8219" max="8219" width="14.28515625" style="107" customWidth="1"/>
    <col min="8220" max="8220" width="16.5703125" style="107" customWidth="1"/>
    <col min="8221" max="8221" width="14.7109375" style="107" customWidth="1"/>
    <col min="8222" max="8222" width="16.7109375" style="107" customWidth="1"/>
    <col min="8223" max="8223" width="14.7109375" style="107" customWidth="1"/>
    <col min="8224" max="8224" width="16.5703125" style="107" customWidth="1"/>
    <col min="8225" max="8226" width="18.140625" style="107" customWidth="1"/>
    <col min="8227" max="8227" width="18.5703125" style="107" customWidth="1"/>
    <col min="8228" max="8448" width="9.140625" style="107"/>
    <col min="8449" max="8449" width="3.140625" style="107" customWidth="1"/>
    <col min="8450" max="8450" width="16.28515625" style="107" customWidth="1"/>
    <col min="8451" max="8451" width="45.42578125" style="107" customWidth="1"/>
    <col min="8452" max="8453" width="17.7109375" style="107" customWidth="1"/>
    <col min="8454" max="8454" width="20.7109375" style="107" customWidth="1"/>
    <col min="8455" max="8455" width="18.42578125" style="107" customWidth="1"/>
    <col min="8456" max="8456" width="16.42578125" style="107" customWidth="1"/>
    <col min="8457" max="8457" width="14.7109375" style="107" customWidth="1"/>
    <col min="8458" max="8458" width="16.7109375" style="107" customWidth="1"/>
    <col min="8459" max="8459" width="14.7109375" style="107" customWidth="1"/>
    <col min="8460" max="8460" width="16.7109375" style="107" customWidth="1"/>
    <col min="8461" max="8461" width="14.7109375" style="107" customWidth="1"/>
    <col min="8462" max="8462" width="16.140625" style="107" customWidth="1"/>
    <col min="8463" max="8463" width="19.28515625" style="107" customWidth="1"/>
    <col min="8464" max="8464" width="15.7109375" style="107" customWidth="1"/>
    <col min="8465" max="8465" width="18.5703125" style="107" customWidth="1"/>
    <col min="8466" max="8466" width="16.7109375" style="107" customWidth="1"/>
    <col min="8467" max="8467" width="14.7109375" style="107" customWidth="1"/>
    <col min="8468" max="8468" width="17.7109375" style="107" customWidth="1"/>
    <col min="8469" max="8469" width="14.7109375" style="107" customWidth="1"/>
    <col min="8470" max="8470" width="16.7109375" style="107" customWidth="1"/>
    <col min="8471" max="8473" width="14.7109375" style="107" customWidth="1"/>
    <col min="8474" max="8474" width="16.5703125" style="107" customWidth="1"/>
    <col min="8475" max="8475" width="14.28515625" style="107" customWidth="1"/>
    <col min="8476" max="8476" width="16.5703125" style="107" customWidth="1"/>
    <col min="8477" max="8477" width="14.7109375" style="107" customWidth="1"/>
    <col min="8478" max="8478" width="16.7109375" style="107" customWidth="1"/>
    <col min="8479" max="8479" width="14.7109375" style="107" customWidth="1"/>
    <col min="8480" max="8480" width="16.5703125" style="107" customWidth="1"/>
    <col min="8481" max="8482" width="18.140625" style="107" customWidth="1"/>
    <col min="8483" max="8483" width="18.5703125" style="107" customWidth="1"/>
    <col min="8484" max="8704" width="9.140625" style="107"/>
    <col min="8705" max="8705" width="3.140625" style="107" customWidth="1"/>
    <col min="8706" max="8706" width="16.28515625" style="107" customWidth="1"/>
    <col min="8707" max="8707" width="45.42578125" style="107" customWidth="1"/>
    <col min="8708" max="8709" width="17.7109375" style="107" customWidth="1"/>
    <col min="8710" max="8710" width="20.7109375" style="107" customWidth="1"/>
    <col min="8711" max="8711" width="18.42578125" style="107" customWidth="1"/>
    <col min="8712" max="8712" width="16.42578125" style="107" customWidth="1"/>
    <col min="8713" max="8713" width="14.7109375" style="107" customWidth="1"/>
    <col min="8714" max="8714" width="16.7109375" style="107" customWidth="1"/>
    <col min="8715" max="8715" width="14.7109375" style="107" customWidth="1"/>
    <col min="8716" max="8716" width="16.7109375" style="107" customWidth="1"/>
    <col min="8717" max="8717" width="14.7109375" style="107" customWidth="1"/>
    <col min="8718" max="8718" width="16.140625" style="107" customWidth="1"/>
    <col min="8719" max="8719" width="19.28515625" style="107" customWidth="1"/>
    <col min="8720" max="8720" width="15.7109375" style="107" customWidth="1"/>
    <col min="8721" max="8721" width="18.5703125" style="107" customWidth="1"/>
    <col min="8722" max="8722" width="16.7109375" style="107" customWidth="1"/>
    <col min="8723" max="8723" width="14.7109375" style="107" customWidth="1"/>
    <col min="8724" max="8724" width="17.7109375" style="107" customWidth="1"/>
    <col min="8725" max="8725" width="14.7109375" style="107" customWidth="1"/>
    <col min="8726" max="8726" width="16.7109375" style="107" customWidth="1"/>
    <col min="8727" max="8729" width="14.7109375" style="107" customWidth="1"/>
    <col min="8730" max="8730" width="16.5703125" style="107" customWidth="1"/>
    <col min="8731" max="8731" width="14.28515625" style="107" customWidth="1"/>
    <col min="8732" max="8732" width="16.5703125" style="107" customWidth="1"/>
    <col min="8733" max="8733" width="14.7109375" style="107" customWidth="1"/>
    <col min="8734" max="8734" width="16.7109375" style="107" customWidth="1"/>
    <col min="8735" max="8735" width="14.7109375" style="107" customWidth="1"/>
    <col min="8736" max="8736" width="16.5703125" style="107" customWidth="1"/>
    <col min="8737" max="8738" width="18.140625" style="107" customWidth="1"/>
    <col min="8739" max="8739" width="18.5703125" style="107" customWidth="1"/>
    <col min="8740" max="8960" width="9.140625" style="107"/>
    <col min="8961" max="8961" width="3.140625" style="107" customWidth="1"/>
    <col min="8962" max="8962" width="16.28515625" style="107" customWidth="1"/>
    <col min="8963" max="8963" width="45.42578125" style="107" customWidth="1"/>
    <col min="8964" max="8965" width="17.7109375" style="107" customWidth="1"/>
    <col min="8966" max="8966" width="20.7109375" style="107" customWidth="1"/>
    <col min="8967" max="8967" width="18.42578125" style="107" customWidth="1"/>
    <col min="8968" max="8968" width="16.42578125" style="107" customWidth="1"/>
    <col min="8969" max="8969" width="14.7109375" style="107" customWidth="1"/>
    <col min="8970" max="8970" width="16.7109375" style="107" customWidth="1"/>
    <col min="8971" max="8971" width="14.7109375" style="107" customWidth="1"/>
    <col min="8972" max="8972" width="16.7109375" style="107" customWidth="1"/>
    <col min="8973" max="8973" width="14.7109375" style="107" customWidth="1"/>
    <col min="8974" max="8974" width="16.140625" style="107" customWidth="1"/>
    <col min="8975" max="8975" width="19.28515625" style="107" customWidth="1"/>
    <col min="8976" max="8976" width="15.7109375" style="107" customWidth="1"/>
    <col min="8977" max="8977" width="18.5703125" style="107" customWidth="1"/>
    <col min="8978" max="8978" width="16.7109375" style="107" customWidth="1"/>
    <col min="8979" max="8979" width="14.7109375" style="107" customWidth="1"/>
    <col min="8980" max="8980" width="17.7109375" style="107" customWidth="1"/>
    <col min="8981" max="8981" width="14.7109375" style="107" customWidth="1"/>
    <col min="8982" max="8982" width="16.7109375" style="107" customWidth="1"/>
    <col min="8983" max="8985" width="14.7109375" style="107" customWidth="1"/>
    <col min="8986" max="8986" width="16.5703125" style="107" customWidth="1"/>
    <col min="8987" max="8987" width="14.28515625" style="107" customWidth="1"/>
    <col min="8988" max="8988" width="16.5703125" style="107" customWidth="1"/>
    <col min="8989" max="8989" width="14.7109375" style="107" customWidth="1"/>
    <col min="8990" max="8990" width="16.7109375" style="107" customWidth="1"/>
    <col min="8991" max="8991" width="14.7109375" style="107" customWidth="1"/>
    <col min="8992" max="8992" width="16.5703125" style="107" customWidth="1"/>
    <col min="8993" max="8994" width="18.140625" style="107" customWidth="1"/>
    <col min="8995" max="8995" width="18.5703125" style="107" customWidth="1"/>
    <col min="8996" max="9216" width="9.140625" style="107"/>
    <col min="9217" max="9217" width="3.140625" style="107" customWidth="1"/>
    <col min="9218" max="9218" width="16.28515625" style="107" customWidth="1"/>
    <col min="9219" max="9219" width="45.42578125" style="107" customWidth="1"/>
    <col min="9220" max="9221" width="17.7109375" style="107" customWidth="1"/>
    <col min="9222" max="9222" width="20.7109375" style="107" customWidth="1"/>
    <col min="9223" max="9223" width="18.42578125" style="107" customWidth="1"/>
    <col min="9224" max="9224" width="16.42578125" style="107" customWidth="1"/>
    <col min="9225" max="9225" width="14.7109375" style="107" customWidth="1"/>
    <col min="9226" max="9226" width="16.7109375" style="107" customWidth="1"/>
    <col min="9227" max="9227" width="14.7109375" style="107" customWidth="1"/>
    <col min="9228" max="9228" width="16.7109375" style="107" customWidth="1"/>
    <col min="9229" max="9229" width="14.7109375" style="107" customWidth="1"/>
    <col min="9230" max="9230" width="16.140625" style="107" customWidth="1"/>
    <col min="9231" max="9231" width="19.28515625" style="107" customWidth="1"/>
    <col min="9232" max="9232" width="15.7109375" style="107" customWidth="1"/>
    <col min="9233" max="9233" width="18.5703125" style="107" customWidth="1"/>
    <col min="9234" max="9234" width="16.7109375" style="107" customWidth="1"/>
    <col min="9235" max="9235" width="14.7109375" style="107" customWidth="1"/>
    <col min="9236" max="9236" width="17.7109375" style="107" customWidth="1"/>
    <col min="9237" max="9237" width="14.7109375" style="107" customWidth="1"/>
    <col min="9238" max="9238" width="16.7109375" style="107" customWidth="1"/>
    <col min="9239" max="9241" width="14.7109375" style="107" customWidth="1"/>
    <col min="9242" max="9242" width="16.5703125" style="107" customWidth="1"/>
    <col min="9243" max="9243" width="14.28515625" style="107" customWidth="1"/>
    <col min="9244" max="9244" width="16.5703125" style="107" customWidth="1"/>
    <col min="9245" max="9245" width="14.7109375" style="107" customWidth="1"/>
    <col min="9246" max="9246" width="16.7109375" style="107" customWidth="1"/>
    <col min="9247" max="9247" width="14.7109375" style="107" customWidth="1"/>
    <col min="9248" max="9248" width="16.5703125" style="107" customWidth="1"/>
    <col min="9249" max="9250" width="18.140625" style="107" customWidth="1"/>
    <col min="9251" max="9251" width="18.5703125" style="107" customWidth="1"/>
    <col min="9252" max="9472" width="9.140625" style="107"/>
    <col min="9473" max="9473" width="3.140625" style="107" customWidth="1"/>
    <col min="9474" max="9474" width="16.28515625" style="107" customWidth="1"/>
    <col min="9475" max="9475" width="45.42578125" style="107" customWidth="1"/>
    <col min="9476" max="9477" width="17.7109375" style="107" customWidth="1"/>
    <col min="9478" max="9478" width="20.7109375" style="107" customWidth="1"/>
    <col min="9479" max="9479" width="18.42578125" style="107" customWidth="1"/>
    <col min="9480" max="9480" width="16.42578125" style="107" customWidth="1"/>
    <col min="9481" max="9481" width="14.7109375" style="107" customWidth="1"/>
    <col min="9482" max="9482" width="16.7109375" style="107" customWidth="1"/>
    <col min="9483" max="9483" width="14.7109375" style="107" customWidth="1"/>
    <col min="9484" max="9484" width="16.7109375" style="107" customWidth="1"/>
    <col min="9485" max="9485" width="14.7109375" style="107" customWidth="1"/>
    <col min="9486" max="9486" width="16.140625" style="107" customWidth="1"/>
    <col min="9487" max="9487" width="19.28515625" style="107" customWidth="1"/>
    <col min="9488" max="9488" width="15.7109375" style="107" customWidth="1"/>
    <col min="9489" max="9489" width="18.5703125" style="107" customWidth="1"/>
    <col min="9490" max="9490" width="16.7109375" style="107" customWidth="1"/>
    <col min="9491" max="9491" width="14.7109375" style="107" customWidth="1"/>
    <col min="9492" max="9492" width="17.7109375" style="107" customWidth="1"/>
    <col min="9493" max="9493" width="14.7109375" style="107" customWidth="1"/>
    <col min="9494" max="9494" width="16.7109375" style="107" customWidth="1"/>
    <col min="9495" max="9497" width="14.7109375" style="107" customWidth="1"/>
    <col min="9498" max="9498" width="16.5703125" style="107" customWidth="1"/>
    <col min="9499" max="9499" width="14.28515625" style="107" customWidth="1"/>
    <col min="9500" max="9500" width="16.5703125" style="107" customWidth="1"/>
    <col min="9501" max="9501" width="14.7109375" style="107" customWidth="1"/>
    <col min="9502" max="9502" width="16.7109375" style="107" customWidth="1"/>
    <col min="9503" max="9503" width="14.7109375" style="107" customWidth="1"/>
    <col min="9504" max="9504" width="16.5703125" style="107" customWidth="1"/>
    <col min="9505" max="9506" width="18.140625" style="107" customWidth="1"/>
    <col min="9507" max="9507" width="18.5703125" style="107" customWidth="1"/>
    <col min="9508" max="9728" width="9.140625" style="107"/>
    <col min="9729" max="9729" width="3.140625" style="107" customWidth="1"/>
    <col min="9730" max="9730" width="16.28515625" style="107" customWidth="1"/>
    <col min="9731" max="9731" width="45.42578125" style="107" customWidth="1"/>
    <col min="9732" max="9733" width="17.7109375" style="107" customWidth="1"/>
    <col min="9734" max="9734" width="20.7109375" style="107" customWidth="1"/>
    <col min="9735" max="9735" width="18.42578125" style="107" customWidth="1"/>
    <col min="9736" max="9736" width="16.42578125" style="107" customWidth="1"/>
    <col min="9737" max="9737" width="14.7109375" style="107" customWidth="1"/>
    <col min="9738" max="9738" width="16.7109375" style="107" customWidth="1"/>
    <col min="9739" max="9739" width="14.7109375" style="107" customWidth="1"/>
    <col min="9740" max="9740" width="16.7109375" style="107" customWidth="1"/>
    <col min="9741" max="9741" width="14.7109375" style="107" customWidth="1"/>
    <col min="9742" max="9742" width="16.140625" style="107" customWidth="1"/>
    <col min="9743" max="9743" width="19.28515625" style="107" customWidth="1"/>
    <col min="9744" max="9744" width="15.7109375" style="107" customWidth="1"/>
    <col min="9745" max="9745" width="18.5703125" style="107" customWidth="1"/>
    <col min="9746" max="9746" width="16.7109375" style="107" customWidth="1"/>
    <col min="9747" max="9747" width="14.7109375" style="107" customWidth="1"/>
    <col min="9748" max="9748" width="17.7109375" style="107" customWidth="1"/>
    <col min="9749" max="9749" width="14.7109375" style="107" customWidth="1"/>
    <col min="9750" max="9750" width="16.7109375" style="107" customWidth="1"/>
    <col min="9751" max="9753" width="14.7109375" style="107" customWidth="1"/>
    <col min="9754" max="9754" width="16.5703125" style="107" customWidth="1"/>
    <col min="9755" max="9755" width="14.28515625" style="107" customWidth="1"/>
    <col min="9756" max="9756" width="16.5703125" style="107" customWidth="1"/>
    <col min="9757" max="9757" width="14.7109375" style="107" customWidth="1"/>
    <col min="9758" max="9758" width="16.7109375" style="107" customWidth="1"/>
    <col min="9759" max="9759" width="14.7109375" style="107" customWidth="1"/>
    <col min="9760" max="9760" width="16.5703125" style="107" customWidth="1"/>
    <col min="9761" max="9762" width="18.140625" style="107" customWidth="1"/>
    <col min="9763" max="9763" width="18.5703125" style="107" customWidth="1"/>
    <col min="9764" max="9984" width="9.140625" style="107"/>
    <col min="9985" max="9985" width="3.140625" style="107" customWidth="1"/>
    <col min="9986" max="9986" width="16.28515625" style="107" customWidth="1"/>
    <col min="9987" max="9987" width="45.42578125" style="107" customWidth="1"/>
    <col min="9988" max="9989" width="17.7109375" style="107" customWidth="1"/>
    <col min="9990" max="9990" width="20.7109375" style="107" customWidth="1"/>
    <col min="9991" max="9991" width="18.42578125" style="107" customWidth="1"/>
    <col min="9992" max="9992" width="16.42578125" style="107" customWidth="1"/>
    <col min="9993" max="9993" width="14.7109375" style="107" customWidth="1"/>
    <col min="9994" max="9994" width="16.7109375" style="107" customWidth="1"/>
    <col min="9995" max="9995" width="14.7109375" style="107" customWidth="1"/>
    <col min="9996" max="9996" width="16.7109375" style="107" customWidth="1"/>
    <col min="9997" max="9997" width="14.7109375" style="107" customWidth="1"/>
    <col min="9998" max="9998" width="16.140625" style="107" customWidth="1"/>
    <col min="9999" max="9999" width="19.28515625" style="107" customWidth="1"/>
    <col min="10000" max="10000" width="15.7109375" style="107" customWidth="1"/>
    <col min="10001" max="10001" width="18.5703125" style="107" customWidth="1"/>
    <col min="10002" max="10002" width="16.7109375" style="107" customWidth="1"/>
    <col min="10003" max="10003" width="14.7109375" style="107" customWidth="1"/>
    <col min="10004" max="10004" width="17.7109375" style="107" customWidth="1"/>
    <col min="10005" max="10005" width="14.7109375" style="107" customWidth="1"/>
    <col min="10006" max="10006" width="16.7109375" style="107" customWidth="1"/>
    <col min="10007" max="10009" width="14.7109375" style="107" customWidth="1"/>
    <col min="10010" max="10010" width="16.5703125" style="107" customWidth="1"/>
    <col min="10011" max="10011" width="14.28515625" style="107" customWidth="1"/>
    <col min="10012" max="10012" width="16.5703125" style="107" customWidth="1"/>
    <col min="10013" max="10013" width="14.7109375" style="107" customWidth="1"/>
    <col min="10014" max="10014" width="16.7109375" style="107" customWidth="1"/>
    <col min="10015" max="10015" width="14.7109375" style="107" customWidth="1"/>
    <col min="10016" max="10016" width="16.5703125" style="107" customWidth="1"/>
    <col min="10017" max="10018" width="18.140625" style="107" customWidth="1"/>
    <col min="10019" max="10019" width="18.5703125" style="107" customWidth="1"/>
    <col min="10020" max="10240" width="9.140625" style="107"/>
    <col min="10241" max="10241" width="3.140625" style="107" customWidth="1"/>
    <col min="10242" max="10242" width="16.28515625" style="107" customWidth="1"/>
    <col min="10243" max="10243" width="45.42578125" style="107" customWidth="1"/>
    <col min="10244" max="10245" width="17.7109375" style="107" customWidth="1"/>
    <col min="10246" max="10246" width="20.7109375" style="107" customWidth="1"/>
    <col min="10247" max="10247" width="18.42578125" style="107" customWidth="1"/>
    <col min="10248" max="10248" width="16.42578125" style="107" customWidth="1"/>
    <col min="10249" max="10249" width="14.7109375" style="107" customWidth="1"/>
    <col min="10250" max="10250" width="16.7109375" style="107" customWidth="1"/>
    <col min="10251" max="10251" width="14.7109375" style="107" customWidth="1"/>
    <col min="10252" max="10252" width="16.7109375" style="107" customWidth="1"/>
    <col min="10253" max="10253" width="14.7109375" style="107" customWidth="1"/>
    <col min="10254" max="10254" width="16.140625" style="107" customWidth="1"/>
    <col min="10255" max="10255" width="19.28515625" style="107" customWidth="1"/>
    <col min="10256" max="10256" width="15.7109375" style="107" customWidth="1"/>
    <col min="10257" max="10257" width="18.5703125" style="107" customWidth="1"/>
    <col min="10258" max="10258" width="16.7109375" style="107" customWidth="1"/>
    <col min="10259" max="10259" width="14.7109375" style="107" customWidth="1"/>
    <col min="10260" max="10260" width="17.7109375" style="107" customWidth="1"/>
    <col min="10261" max="10261" width="14.7109375" style="107" customWidth="1"/>
    <col min="10262" max="10262" width="16.7109375" style="107" customWidth="1"/>
    <col min="10263" max="10265" width="14.7109375" style="107" customWidth="1"/>
    <col min="10266" max="10266" width="16.5703125" style="107" customWidth="1"/>
    <col min="10267" max="10267" width="14.28515625" style="107" customWidth="1"/>
    <col min="10268" max="10268" width="16.5703125" style="107" customWidth="1"/>
    <col min="10269" max="10269" width="14.7109375" style="107" customWidth="1"/>
    <col min="10270" max="10270" width="16.7109375" style="107" customWidth="1"/>
    <col min="10271" max="10271" width="14.7109375" style="107" customWidth="1"/>
    <col min="10272" max="10272" width="16.5703125" style="107" customWidth="1"/>
    <col min="10273" max="10274" width="18.140625" style="107" customWidth="1"/>
    <col min="10275" max="10275" width="18.5703125" style="107" customWidth="1"/>
    <col min="10276" max="10496" width="9.140625" style="107"/>
    <col min="10497" max="10497" width="3.140625" style="107" customWidth="1"/>
    <col min="10498" max="10498" width="16.28515625" style="107" customWidth="1"/>
    <col min="10499" max="10499" width="45.42578125" style="107" customWidth="1"/>
    <col min="10500" max="10501" width="17.7109375" style="107" customWidth="1"/>
    <col min="10502" max="10502" width="20.7109375" style="107" customWidth="1"/>
    <col min="10503" max="10503" width="18.42578125" style="107" customWidth="1"/>
    <col min="10504" max="10504" width="16.42578125" style="107" customWidth="1"/>
    <col min="10505" max="10505" width="14.7109375" style="107" customWidth="1"/>
    <col min="10506" max="10506" width="16.7109375" style="107" customWidth="1"/>
    <col min="10507" max="10507" width="14.7109375" style="107" customWidth="1"/>
    <col min="10508" max="10508" width="16.7109375" style="107" customWidth="1"/>
    <col min="10509" max="10509" width="14.7109375" style="107" customWidth="1"/>
    <col min="10510" max="10510" width="16.140625" style="107" customWidth="1"/>
    <col min="10511" max="10511" width="19.28515625" style="107" customWidth="1"/>
    <col min="10512" max="10512" width="15.7109375" style="107" customWidth="1"/>
    <col min="10513" max="10513" width="18.5703125" style="107" customWidth="1"/>
    <col min="10514" max="10514" width="16.7109375" style="107" customWidth="1"/>
    <col min="10515" max="10515" width="14.7109375" style="107" customWidth="1"/>
    <col min="10516" max="10516" width="17.7109375" style="107" customWidth="1"/>
    <col min="10517" max="10517" width="14.7109375" style="107" customWidth="1"/>
    <col min="10518" max="10518" width="16.7109375" style="107" customWidth="1"/>
    <col min="10519" max="10521" width="14.7109375" style="107" customWidth="1"/>
    <col min="10522" max="10522" width="16.5703125" style="107" customWidth="1"/>
    <col min="10523" max="10523" width="14.28515625" style="107" customWidth="1"/>
    <col min="10524" max="10524" width="16.5703125" style="107" customWidth="1"/>
    <col min="10525" max="10525" width="14.7109375" style="107" customWidth="1"/>
    <col min="10526" max="10526" width="16.7109375" style="107" customWidth="1"/>
    <col min="10527" max="10527" width="14.7109375" style="107" customWidth="1"/>
    <col min="10528" max="10528" width="16.5703125" style="107" customWidth="1"/>
    <col min="10529" max="10530" width="18.140625" style="107" customWidth="1"/>
    <col min="10531" max="10531" width="18.5703125" style="107" customWidth="1"/>
    <col min="10532" max="10752" width="9.140625" style="107"/>
    <col min="10753" max="10753" width="3.140625" style="107" customWidth="1"/>
    <col min="10754" max="10754" width="16.28515625" style="107" customWidth="1"/>
    <col min="10755" max="10755" width="45.42578125" style="107" customWidth="1"/>
    <col min="10756" max="10757" width="17.7109375" style="107" customWidth="1"/>
    <col min="10758" max="10758" width="20.7109375" style="107" customWidth="1"/>
    <col min="10759" max="10759" width="18.42578125" style="107" customWidth="1"/>
    <col min="10760" max="10760" width="16.42578125" style="107" customWidth="1"/>
    <col min="10761" max="10761" width="14.7109375" style="107" customWidth="1"/>
    <col min="10762" max="10762" width="16.7109375" style="107" customWidth="1"/>
    <col min="10763" max="10763" width="14.7109375" style="107" customWidth="1"/>
    <col min="10764" max="10764" width="16.7109375" style="107" customWidth="1"/>
    <col min="10765" max="10765" width="14.7109375" style="107" customWidth="1"/>
    <col min="10766" max="10766" width="16.140625" style="107" customWidth="1"/>
    <col min="10767" max="10767" width="19.28515625" style="107" customWidth="1"/>
    <col min="10768" max="10768" width="15.7109375" style="107" customWidth="1"/>
    <col min="10769" max="10769" width="18.5703125" style="107" customWidth="1"/>
    <col min="10770" max="10770" width="16.7109375" style="107" customWidth="1"/>
    <col min="10771" max="10771" width="14.7109375" style="107" customWidth="1"/>
    <col min="10772" max="10772" width="17.7109375" style="107" customWidth="1"/>
    <col min="10773" max="10773" width="14.7109375" style="107" customWidth="1"/>
    <col min="10774" max="10774" width="16.7109375" style="107" customWidth="1"/>
    <col min="10775" max="10777" width="14.7109375" style="107" customWidth="1"/>
    <col min="10778" max="10778" width="16.5703125" style="107" customWidth="1"/>
    <col min="10779" max="10779" width="14.28515625" style="107" customWidth="1"/>
    <col min="10780" max="10780" width="16.5703125" style="107" customWidth="1"/>
    <col min="10781" max="10781" width="14.7109375" style="107" customWidth="1"/>
    <col min="10782" max="10782" width="16.7109375" style="107" customWidth="1"/>
    <col min="10783" max="10783" width="14.7109375" style="107" customWidth="1"/>
    <col min="10784" max="10784" width="16.5703125" style="107" customWidth="1"/>
    <col min="10785" max="10786" width="18.140625" style="107" customWidth="1"/>
    <col min="10787" max="10787" width="18.5703125" style="107" customWidth="1"/>
    <col min="10788" max="11008" width="9.140625" style="107"/>
    <col min="11009" max="11009" width="3.140625" style="107" customWidth="1"/>
    <col min="11010" max="11010" width="16.28515625" style="107" customWidth="1"/>
    <col min="11011" max="11011" width="45.42578125" style="107" customWidth="1"/>
    <col min="11012" max="11013" width="17.7109375" style="107" customWidth="1"/>
    <col min="11014" max="11014" width="20.7109375" style="107" customWidth="1"/>
    <col min="11015" max="11015" width="18.42578125" style="107" customWidth="1"/>
    <col min="11016" max="11016" width="16.42578125" style="107" customWidth="1"/>
    <col min="11017" max="11017" width="14.7109375" style="107" customWidth="1"/>
    <col min="11018" max="11018" width="16.7109375" style="107" customWidth="1"/>
    <col min="11019" max="11019" width="14.7109375" style="107" customWidth="1"/>
    <col min="11020" max="11020" width="16.7109375" style="107" customWidth="1"/>
    <col min="11021" max="11021" width="14.7109375" style="107" customWidth="1"/>
    <col min="11022" max="11022" width="16.140625" style="107" customWidth="1"/>
    <col min="11023" max="11023" width="19.28515625" style="107" customWidth="1"/>
    <col min="11024" max="11024" width="15.7109375" style="107" customWidth="1"/>
    <col min="11025" max="11025" width="18.5703125" style="107" customWidth="1"/>
    <col min="11026" max="11026" width="16.7109375" style="107" customWidth="1"/>
    <col min="11027" max="11027" width="14.7109375" style="107" customWidth="1"/>
    <col min="11028" max="11028" width="17.7109375" style="107" customWidth="1"/>
    <col min="11029" max="11029" width="14.7109375" style="107" customWidth="1"/>
    <col min="11030" max="11030" width="16.7109375" style="107" customWidth="1"/>
    <col min="11031" max="11033" width="14.7109375" style="107" customWidth="1"/>
    <col min="11034" max="11034" width="16.5703125" style="107" customWidth="1"/>
    <col min="11035" max="11035" width="14.28515625" style="107" customWidth="1"/>
    <col min="11036" max="11036" width="16.5703125" style="107" customWidth="1"/>
    <col min="11037" max="11037" width="14.7109375" style="107" customWidth="1"/>
    <col min="11038" max="11038" width="16.7109375" style="107" customWidth="1"/>
    <col min="11039" max="11039" width="14.7109375" style="107" customWidth="1"/>
    <col min="11040" max="11040" width="16.5703125" style="107" customWidth="1"/>
    <col min="11041" max="11042" width="18.140625" style="107" customWidth="1"/>
    <col min="11043" max="11043" width="18.5703125" style="107" customWidth="1"/>
    <col min="11044" max="11264" width="9.140625" style="107"/>
    <col min="11265" max="11265" width="3.140625" style="107" customWidth="1"/>
    <col min="11266" max="11266" width="16.28515625" style="107" customWidth="1"/>
    <col min="11267" max="11267" width="45.42578125" style="107" customWidth="1"/>
    <col min="11268" max="11269" width="17.7109375" style="107" customWidth="1"/>
    <col min="11270" max="11270" width="20.7109375" style="107" customWidth="1"/>
    <col min="11271" max="11271" width="18.42578125" style="107" customWidth="1"/>
    <col min="11272" max="11272" width="16.42578125" style="107" customWidth="1"/>
    <col min="11273" max="11273" width="14.7109375" style="107" customWidth="1"/>
    <col min="11274" max="11274" width="16.7109375" style="107" customWidth="1"/>
    <col min="11275" max="11275" width="14.7109375" style="107" customWidth="1"/>
    <col min="11276" max="11276" width="16.7109375" style="107" customWidth="1"/>
    <col min="11277" max="11277" width="14.7109375" style="107" customWidth="1"/>
    <col min="11278" max="11278" width="16.140625" style="107" customWidth="1"/>
    <col min="11279" max="11279" width="19.28515625" style="107" customWidth="1"/>
    <col min="11280" max="11280" width="15.7109375" style="107" customWidth="1"/>
    <col min="11281" max="11281" width="18.5703125" style="107" customWidth="1"/>
    <col min="11282" max="11282" width="16.7109375" style="107" customWidth="1"/>
    <col min="11283" max="11283" width="14.7109375" style="107" customWidth="1"/>
    <col min="11284" max="11284" width="17.7109375" style="107" customWidth="1"/>
    <col min="11285" max="11285" width="14.7109375" style="107" customWidth="1"/>
    <col min="11286" max="11286" width="16.7109375" style="107" customWidth="1"/>
    <col min="11287" max="11289" width="14.7109375" style="107" customWidth="1"/>
    <col min="11290" max="11290" width="16.5703125" style="107" customWidth="1"/>
    <col min="11291" max="11291" width="14.28515625" style="107" customWidth="1"/>
    <col min="11292" max="11292" width="16.5703125" style="107" customWidth="1"/>
    <col min="11293" max="11293" width="14.7109375" style="107" customWidth="1"/>
    <col min="11294" max="11294" width="16.7109375" style="107" customWidth="1"/>
    <col min="11295" max="11295" width="14.7109375" style="107" customWidth="1"/>
    <col min="11296" max="11296" width="16.5703125" style="107" customWidth="1"/>
    <col min="11297" max="11298" width="18.140625" style="107" customWidth="1"/>
    <col min="11299" max="11299" width="18.5703125" style="107" customWidth="1"/>
    <col min="11300" max="11520" width="9.140625" style="107"/>
    <col min="11521" max="11521" width="3.140625" style="107" customWidth="1"/>
    <col min="11522" max="11522" width="16.28515625" style="107" customWidth="1"/>
    <col min="11523" max="11523" width="45.42578125" style="107" customWidth="1"/>
    <col min="11524" max="11525" width="17.7109375" style="107" customWidth="1"/>
    <col min="11526" max="11526" width="20.7109375" style="107" customWidth="1"/>
    <col min="11527" max="11527" width="18.42578125" style="107" customWidth="1"/>
    <col min="11528" max="11528" width="16.42578125" style="107" customWidth="1"/>
    <col min="11529" max="11529" width="14.7109375" style="107" customWidth="1"/>
    <col min="11530" max="11530" width="16.7109375" style="107" customWidth="1"/>
    <col min="11531" max="11531" width="14.7109375" style="107" customWidth="1"/>
    <col min="11532" max="11532" width="16.7109375" style="107" customWidth="1"/>
    <col min="11533" max="11533" width="14.7109375" style="107" customWidth="1"/>
    <col min="11534" max="11534" width="16.140625" style="107" customWidth="1"/>
    <col min="11535" max="11535" width="19.28515625" style="107" customWidth="1"/>
    <col min="11536" max="11536" width="15.7109375" style="107" customWidth="1"/>
    <col min="11537" max="11537" width="18.5703125" style="107" customWidth="1"/>
    <col min="11538" max="11538" width="16.7109375" style="107" customWidth="1"/>
    <col min="11539" max="11539" width="14.7109375" style="107" customWidth="1"/>
    <col min="11540" max="11540" width="17.7109375" style="107" customWidth="1"/>
    <col min="11541" max="11541" width="14.7109375" style="107" customWidth="1"/>
    <col min="11542" max="11542" width="16.7109375" style="107" customWidth="1"/>
    <col min="11543" max="11545" width="14.7109375" style="107" customWidth="1"/>
    <col min="11546" max="11546" width="16.5703125" style="107" customWidth="1"/>
    <col min="11547" max="11547" width="14.28515625" style="107" customWidth="1"/>
    <col min="11548" max="11548" width="16.5703125" style="107" customWidth="1"/>
    <col min="11549" max="11549" width="14.7109375" style="107" customWidth="1"/>
    <col min="11550" max="11550" width="16.7109375" style="107" customWidth="1"/>
    <col min="11551" max="11551" width="14.7109375" style="107" customWidth="1"/>
    <col min="11552" max="11552" width="16.5703125" style="107" customWidth="1"/>
    <col min="11553" max="11554" width="18.140625" style="107" customWidth="1"/>
    <col min="11555" max="11555" width="18.5703125" style="107" customWidth="1"/>
    <col min="11556" max="11776" width="9.140625" style="107"/>
    <col min="11777" max="11777" width="3.140625" style="107" customWidth="1"/>
    <col min="11778" max="11778" width="16.28515625" style="107" customWidth="1"/>
    <col min="11779" max="11779" width="45.42578125" style="107" customWidth="1"/>
    <col min="11780" max="11781" width="17.7109375" style="107" customWidth="1"/>
    <col min="11782" max="11782" width="20.7109375" style="107" customWidth="1"/>
    <col min="11783" max="11783" width="18.42578125" style="107" customWidth="1"/>
    <col min="11784" max="11784" width="16.42578125" style="107" customWidth="1"/>
    <col min="11785" max="11785" width="14.7109375" style="107" customWidth="1"/>
    <col min="11786" max="11786" width="16.7109375" style="107" customWidth="1"/>
    <col min="11787" max="11787" width="14.7109375" style="107" customWidth="1"/>
    <col min="11788" max="11788" width="16.7109375" style="107" customWidth="1"/>
    <col min="11789" max="11789" width="14.7109375" style="107" customWidth="1"/>
    <col min="11790" max="11790" width="16.140625" style="107" customWidth="1"/>
    <col min="11791" max="11791" width="19.28515625" style="107" customWidth="1"/>
    <col min="11792" max="11792" width="15.7109375" style="107" customWidth="1"/>
    <col min="11793" max="11793" width="18.5703125" style="107" customWidth="1"/>
    <col min="11794" max="11794" width="16.7109375" style="107" customWidth="1"/>
    <col min="11795" max="11795" width="14.7109375" style="107" customWidth="1"/>
    <col min="11796" max="11796" width="17.7109375" style="107" customWidth="1"/>
    <col min="11797" max="11797" width="14.7109375" style="107" customWidth="1"/>
    <col min="11798" max="11798" width="16.7109375" style="107" customWidth="1"/>
    <col min="11799" max="11801" width="14.7109375" style="107" customWidth="1"/>
    <col min="11802" max="11802" width="16.5703125" style="107" customWidth="1"/>
    <col min="11803" max="11803" width="14.28515625" style="107" customWidth="1"/>
    <col min="11804" max="11804" width="16.5703125" style="107" customWidth="1"/>
    <col min="11805" max="11805" width="14.7109375" style="107" customWidth="1"/>
    <col min="11806" max="11806" width="16.7109375" style="107" customWidth="1"/>
    <col min="11807" max="11807" width="14.7109375" style="107" customWidth="1"/>
    <col min="11808" max="11808" width="16.5703125" style="107" customWidth="1"/>
    <col min="11809" max="11810" width="18.140625" style="107" customWidth="1"/>
    <col min="11811" max="11811" width="18.5703125" style="107" customWidth="1"/>
    <col min="11812" max="12032" width="9.140625" style="107"/>
    <col min="12033" max="12033" width="3.140625" style="107" customWidth="1"/>
    <col min="12034" max="12034" width="16.28515625" style="107" customWidth="1"/>
    <col min="12035" max="12035" width="45.42578125" style="107" customWidth="1"/>
    <col min="12036" max="12037" width="17.7109375" style="107" customWidth="1"/>
    <col min="12038" max="12038" width="20.7109375" style="107" customWidth="1"/>
    <col min="12039" max="12039" width="18.42578125" style="107" customWidth="1"/>
    <col min="12040" max="12040" width="16.42578125" style="107" customWidth="1"/>
    <col min="12041" max="12041" width="14.7109375" style="107" customWidth="1"/>
    <col min="12042" max="12042" width="16.7109375" style="107" customWidth="1"/>
    <col min="12043" max="12043" width="14.7109375" style="107" customWidth="1"/>
    <col min="12044" max="12044" width="16.7109375" style="107" customWidth="1"/>
    <col min="12045" max="12045" width="14.7109375" style="107" customWidth="1"/>
    <col min="12046" max="12046" width="16.140625" style="107" customWidth="1"/>
    <col min="12047" max="12047" width="19.28515625" style="107" customWidth="1"/>
    <col min="12048" max="12048" width="15.7109375" style="107" customWidth="1"/>
    <col min="12049" max="12049" width="18.5703125" style="107" customWidth="1"/>
    <col min="12050" max="12050" width="16.7109375" style="107" customWidth="1"/>
    <col min="12051" max="12051" width="14.7109375" style="107" customWidth="1"/>
    <col min="12052" max="12052" width="17.7109375" style="107" customWidth="1"/>
    <col min="12053" max="12053" width="14.7109375" style="107" customWidth="1"/>
    <col min="12054" max="12054" width="16.7109375" style="107" customWidth="1"/>
    <col min="12055" max="12057" width="14.7109375" style="107" customWidth="1"/>
    <col min="12058" max="12058" width="16.5703125" style="107" customWidth="1"/>
    <col min="12059" max="12059" width="14.28515625" style="107" customWidth="1"/>
    <col min="12060" max="12060" width="16.5703125" style="107" customWidth="1"/>
    <col min="12061" max="12061" width="14.7109375" style="107" customWidth="1"/>
    <col min="12062" max="12062" width="16.7109375" style="107" customWidth="1"/>
    <col min="12063" max="12063" width="14.7109375" style="107" customWidth="1"/>
    <col min="12064" max="12064" width="16.5703125" style="107" customWidth="1"/>
    <col min="12065" max="12066" width="18.140625" style="107" customWidth="1"/>
    <col min="12067" max="12067" width="18.5703125" style="107" customWidth="1"/>
    <col min="12068" max="12288" width="9.140625" style="107"/>
    <col min="12289" max="12289" width="3.140625" style="107" customWidth="1"/>
    <col min="12290" max="12290" width="16.28515625" style="107" customWidth="1"/>
    <col min="12291" max="12291" width="45.42578125" style="107" customWidth="1"/>
    <col min="12292" max="12293" width="17.7109375" style="107" customWidth="1"/>
    <col min="12294" max="12294" width="20.7109375" style="107" customWidth="1"/>
    <col min="12295" max="12295" width="18.42578125" style="107" customWidth="1"/>
    <col min="12296" max="12296" width="16.42578125" style="107" customWidth="1"/>
    <col min="12297" max="12297" width="14.7109375" style="107" customWidth="1"/>
    <col min="12298" max="12298" width="16.7109375" style="107" customWidth="1"/>
    <col min="12299" max="12299" width="14.7109375" style="107" customWidth="1"/>
    <col min="12300" max="12300" width="16.7109375" style="107" customWidth="1"/>
    <col min="12301" max="12301" width="14.7109375" style="107" customWidth="1"/>
    <col min="12302" max="12302" width="16.140625" style="107" customWidth="1"/>
    <col min="12303" max="12303" width="19.28515625" style="107" customWidth="1"/>
    <col min="12304" max="12304" width="15.7109375" style="107" customWidth="1"/>
    <col min="12305" max="12305" width="18.5703125" style="107" customWidth="1"/>
    <col min="12306" max="12306" width="16.7109375" style="107" customWidth="1"/>
    <col min="12307" max="12307" width="14.7109375" style="107" customWidth="1"/>
    <col min="12308" max="12308" width="17.7109375" style="107" customWidth="1"/>
    <col min="12309" max="12309" width="14.7109375" style="107" customWidth="1"/>
    <col min="12310" max="12310" width="16.7109375" style="107" customWidth="1"/>
    <col min="12311" max="12313" width="14.7109375" style="107" customWidth="1"/>
    <col min="12314" max="12314" width="16.5703125" style="107" customWidth="1"/>
    <col min="12315" max="12315" width="14.28515625" style="107" customWidth="1"/>
    <col min="12316" max="12316" width="16.5703125" style="107" customWidth="1"/>
    <col min="12317" max="12317" width="14.7109375" style="107" customWidth="1"/>
    <col min="12318" max="12318" width="16.7109375" style="107" customWidth="1"/>
    <col min="12319" max="12319" width="14.7109375" style="107" customWidth="1"/>
    <col min="12320" max="12320" width="16.5703125" style="107" customWidth="1"/>
    <col min="12321" max="12322" width="18.140625" style="107" customWidth="1"/>
    <col min="12323" max="12323" width="18.5703125" style="107" customWidth="1"/>
    <col min="12324" max="12544" width="9.140625" style="107"/>
    <col min="12545" max="12545" width="3.140625" style="107" customWidth="1"/>
    <col min="12546" max="12546" width="16.28515625" style="107" customWidth="1"/>
    <col min="12547" max="12547" width="45.42578125" style="107" customWidth="1"/>
    <col min="12548" max="12549" width="17.7109375" style="107" customWidth="1"/>
    <col min="12550" max="12550" width="20.7109375" style="107" customWidth="1"/>
    <col min="12551" max="12551" width="18.42578125" style="107" customWidth="1"/>
    <col min="12552" max="12552" width="16.42578125" style="107" customWidth="1"/>
    <col min="12553" max="12553" width="14.7109375" style="107" customWidth="1"/>
    <col min="12554" max="12554" width="16.7109375" style="107" customWidth="1"/>
    <col min="12555" max="12555" width="14.7109375" style="107" customWidth="1"/>
    <col min="12556" max="12556" width="16.7109375" style="107" customWidth="1"/>
    <col min="12557" max="12557" width="14.7109375" style="107" customWidth="1"/>
    <col min="12558" max="12558" width="16.140625" style="107" customWidth="1"/>
    <col min="12559" max="12559" width="19.28515625" style="107" customWidth="1"/>
    <col min="12560" max="12560" width="15.7109375" style="107" customWidth="1"/>
    <col min="12561" max="12561" width="18.5703125" style="107" customWidth="1"/>
    <col min="12562" max="12562" width="16.7109375" style="107" customWidth="1"/>
    <col min="12563" max="12563" width="14.7109375" style="107" customWidth="1"/>
    <col min="12564" max="12564" width="17.7109375" style="107" customWidth="1"/>
    <col min="12565" max="12565" width="14.7109375" style="107" customWidth="1"/>
    <col min="12566" max="12566" width="16.7109375" style="107" customWidth="1"/>
    <col min="12567" max="12569" width="14.7109375" style="107" customWidth="1"/>
    <col min="12570" max="12570" width="16.5703125" style="107" customWidth="1"/>
    <col min="12571" max="12571" width="14.28515625" style="107" customWidth="1"/>
    <col min="12572" max="12572" width="16.5703125" style="107" customWidth="1"/>
    <col min="12573" max="12573" width="14.7109375" style="107" customWidth="1"/>
    <col min="12574" max="12574" width="16.7109375" style="107" customWidth="1"/>
    <col min="12575" max="12575" width="14.7109375" style="107" customWidth="1"/>
    <col min="12576" max="12576" width="16.5703125" style="107" customWidth="1"/>
    <col min="12577" max="12578" width="18.140625" style="107" customWidth="1"/>
    <col min="12579" max="12579" width="18.5703125" style="107" customWidth="1"/>
    <col min="12580" max="12800" width="9.140625" style="107"/>
    <col min="12801" max="12801" width="3.140625" style="107" customWidth="1"/>
    <col min="12802" max="12802" width="16.28515625" style="107" customWidth="1"/>
    <col min="12803" max="12803" width="45.42578125" style="107" customWidth="1"/>
    <col min="12804" max="12805" width="17.7109375" style="107" customWidth="1"/>
    <col min="12806" max="12806" width="20.7109375" style="107" customWidth="1"/>
    <col min="12807" max="12807" width="18.42578125" style="107" customWidth="1"/>
    <col min="12808" max="12808" width="16.42578125" style="107" customWidth="1"/>
    <col min="12809" max="12809" width="14.7109375" style="107" customWidth="1"/>
    <col min="12810" max="12810" width="16.7109375" style="107" customWidth="1"/>
    <col min="12811" max="12811" width="14.7109375" style="107" customWidth="1"/>
    <col min="12812" max="12812" width="16.7109375" style="107" customWidth="1"/>
    <col min="12813" max="12813" width="14.7109375" style="107" customWidth="1"/>
    <col min="12814" max="12814" width="16.140625" style="107" customWidth="1"/>
    <col min="12815" max="12815" width="19.28515625" style="107" customWidth="1"/>
    <col min="12816" max="12816" width="15.7109375" style="107" customWidth="1"/>
    <col min="12817" max="12817" width="18.5703125" style="107" customWidth="1"/>
    <col min="12818" max="12818" width="16.7109375" style="107" customWidth="1"/>
    <col min="12819" max="12819" width="14.7109375" style="107" customWidth="1"/>
    <col min="12820" max="12820" width="17.7109375" style="107" customWidth="1"/>
    <col min="12821" max="12821" width="14.7109375" style="107" customWidth="1"/>
    <col min="12822" max="12822" width="16.7109375" style="107" customWidth="1"/>
    <col min="12823" max="12825" width="14.7109375" style="107" customWidth="1"/>
    <col min="12826" max="12826" width="16.5703125" style="107" customWidth="1"/>
    <col min="12827" max="12827" width="14.28515625" style="107" customWidth="1"/>
    <col min="12828" max="12828" width="16.5703125" style="107" customWidth="1"/>
    <col min="12829" max="12829" width="14.7109375" style="107" customWidth="1"/>
    <col min="12830" max="12830" width="16.7109375" style="107" customWidth="1"/>
    <col min="12831" max="12831" width="14.7109375" style="107" customWidth="1"/>
    <col min="12832" max="12832" width="16.5703125" style="107" customWidth="1"/>
    <col min="12833" max="12834" width="18.140625" style="107" customWidth="1"/>
    <col min="12835" max="12835" width="18.5703125" style="107" customWidth="1"/>
    <col min="12836" max="13056" width="9.140625" style="107"/>
    <col min="13057" max="13057" width="3.140625" style="107" customWidth="1"/>
    <col min="13058" max="13058" width="16.28515625" style="107" customWidth="1"/>
    <col min="13059" max="13059" width="45.42578125" style="107" customWidth="1"/>
    <col min="13060" max="13061" width="17.7109375" style="107" customWidth="1"/>
    <col min="13062" max="13062" width="20.7109375" style="107" customWidth="1"/>
    <col min="13063" max="13063" width="18.42578125" style="107" customWidth="1"/>
    <col min="13064" max="13064" width="16.42578125" style="107" customWidth="1"/>
    <col min="13065" max="13065" width="14.7109375" style="107" customWidth="1"/>
    <col min="13066" max="13066" width="16.7109375" style="107" customWidth="1"/>
    <col min="13067" max="13067" width="14.7109375" style="107" customWidth="1"/>
    <col min="13068" max="13068" width="16.7109375" style="107" customWidth="1"/>
    <col min="13069" max="13069" width="14.7109375" style="107" customWidth="1"/>
    <col min="13070" max="13070" width="16.140625" style="107" customWidth="1"/>
    <col min="13071" max="13071" width="19.28515625" style="107" customWidth="1"/>
    <col min="13072" max="13072" width="15.7109375" style="107" customWidth="1"/>
    <col min="13073" max="13073" width="18.5703125" style="107" customWidth="1"/>
    <col min="13074" max="13074" width="16.7109375" style="107" customWidth="1"/>
    <col min="13075" max="13075" width="14.7109375" style="107" customWidth="1"/>
    <col min="13076" max="13076" width="17.7109375" style="107" customWidth="1"/>
    <col min="13077" max="13077" width="14.7109375" style="107" customWidth="1"/>
    <col min="13078" max="13078" width="16.7109375" style="107" customWidth="1"/>
    <col min="13079" max="13081" width="14.7109375" style="107" customWidth="1"/>
    <col min="13082" max="13082" width="16.5703125" style="107" customWidth="1"/>
    <col min="13083" max="13083" width="14.28515625" style="107" customWidth="1"/>
    <col min="13084" max="13084" width="16.5703125" style="107" customWidth="1"/>
    <col min="13085" max="13085" width="14.7109375" style="107" customWidth="1"/>
    <col min="13086" max="13086" width="16.7109375" style="107" customWidth="1"/>
    <col min="13087" max="13087" width="14.7109375" style="107" customWidth="1"/>
    <col min="13088" max="13088" width="16.5703125" style="107" customWidth="1"/>
    <col min="13089" max="13090" width="18.140625" style="107" customWidth="1"/>
    <col min="13091" max="13091" width="18.5703125" style="107" customWidth="1"/>
    <col min="13092" max="13312" width="9.140625" style="107"/>
    <col min="13313" max="13313" width="3.140625" style="107" customWidth="1"/>
    <col min="13314" max="13314" width="16.28515625" style="107" customWidth="1"/>
    <col min="13315" max="13315" width="45.42578125" style="107" customWidth="1"/>
    <col min="13316" max="13317" width="17.7109375" style="107" customWidth="1"/>
    <col min="13318" max="13318" width="20.7109375" style="107" customWidth="1"/>
    <col min="13319" max="13319" width="18.42578125" style="107" customWidth="1"/>
    <col min="13320" max="13320" width="16.42578125" style="107" customWidth="1"/>
    <col min="13321" max="13321" width="14.7109375" style="107" customWidth="1"/>
    <col min="13322" max="13322" width="16.7109375" style="107" customWidth="1"/>
    <col min="13323" max="13323" width="14.7109375" style="107" customWidth="1"/>
    <col min="13324" max="13324" width="16.7109375" style="107" customWidth="1"/>
    <col min="13325" max="13325" width="14.7109375" style="107" customWidth="1"/>
    <col min="13326" max="13326" width="16.140625" style="107" customWidth="1"/>
    <col min="13327" max="13327" width="19.28515625" style="107" customWidth="1"/>
    <col min="13328" max="13328" width="15.7109375" style="107" customWidth="1"/>
    <col min="13329" max="13329" width="18.5703125" style="107" customWidth="1"/>
    <col min="13330" max="13330" width="16.7109375" style="107" customWidth="1"/>
    <col min="13331" max="13331" width="14.7109375" style="107" customWidth="1"/>
    <col min="13332" max="13332" width="17.7109375" style="107" customWidth="1"/>
    <col min="13333" max="13333" width="14.7109375" style="107" customWidth="1"/>
    <col min="13334" max="13334" width="16.7109375" style="107" customWidth="1"/>
    <col min="13335" max="13337" width="14.7109375" style="107" customWidth="1"/>
    <col min="13338" max="13338" width="16.5703125" style="107" customWidth="1"/>
    <col min="13339" max="13339" width="14.28515625" style="107" customWidth="1"/>
    <col min="13340" max="13340" width="16.5703125" style="107" customWidth="1"/>
    <col min="13341" max="13341" width="14.7109375" style="107" customWidth="1"/>
    <col min="13342" max="13342" width="16.7109375" style="107" customWidth="1"/>
    <col min="13343" max="13343" width="14.7109375" style="107" customWidth="1"/>
    <col min="13344" max="13344" width="16.5703125" style="107" customWidth="1"/>
    <col min="13345" max="13346" width="18.140625" style="107" customWidth="1"/>
    <col min="13347" max="13347" width="18.5703125" style="107" customWidth="1"/>
    <col min="13348" max="13568" width="9.140625" style="107"/>
    <col min="13569" max="13569" width="3.140625" style="107" customWidth="1"/>
    <col min="13570" max="13570" width="16.28515625" style="107" customWidth="1"/>
    <col min="13571" max="13571" width="45.42578125" style="107" customWidth="1"/>
    <col min="13572" max="13573" width="17.7109375" style="107" customWidth="1"/>
    <col min="13574" max="13574" width="20.7109375" style="107" customWidth="1"/>
    <col min="13575" max="13575" width="18.42578125" style="107" customWidth="1"/>
    <col min="13576" max="13576" width="16.42578125" style="107" customWidth="1"/>
    <col min="13577" max="13577" width="14.7109375" style="107" customWidth="1"/>
    <col min="13578" max="13578" width="16.7109375" style="107" customWidth="1"/>
    <col min="13579" max="13579" width="14.7109375" style="107" customWidth="1"/>
    <col min="13580" max="13580" width="16.7109375" style="107" customWidth="1"/>
    <col min="13581" max="13581" width="14.7109375" style="107" customWidth="1"/>
    <col min="13582" max="13582" width="16.140625" style="107" customWidth="1"/>
    <col min="13583" max="13583" width="19.28515625" style="107" customWidth="1"/>
    <col min="13584" max="13584" width="15.7109375" style="107" customWidth="1"/>
    <col min="13585" max="13585" width="18.5703125" style="107" customWidth="1"/>
    <col min="13586" max="13586" width="16.7109375" style="107" customWidth="1"/>
    <col min="13587" max="13587" width="14.7109375" style="107" customWidth="1"/>
    <col min="13588" max="13588" width="17.7109375" style="107" customWidth="1"/>
    <col min="13589" max="13589" width="14.7109375" style="107" customWidth="1"/>
    <col min="13590" max="13590" width="16.7109375" style="107" customWidth="1"/>
    <col min="13591" max="13593" width="14.7109375" style="107" customWidth="1"/>
    <col min="13594" max="13594" width="16.5703125" style="107" customWidth="1"/>
    <col min="13595" max="13595" width="14.28515625" style="107" customWidth="1"/>
    <col min="13596" max="13596" width="16.5703125" style="107" customWidth="1"/>
    <col min="13597" max="13597" width="14.7109375" style="107" customWidth="1"/>
    <col min="13598" max="13598" width="16.7109375" style="107" customWidth="1"/>
    <col min="13599" max="13599" width="14.7109375" style="107" customWidth="1"/>
    <col min="13600" max="13600" width="16.5703125" style="107" customWidth="1"/>
    <col min="13601" max="13602" width="18.140625" style="107" customWidth="1"/>
    <col min="13603" max="13603" width="18.5703125" style="107" customWidth="1"/>
    <col min="13604" max="13824" width="9.140625" style="107"/>
    <col min="13825" max="13825" width="3.140625" style="107" customWidth="1"/>
    <col min="13826" max="13826" width="16.28515625" style="107" customWidth="1"/>
    <col min="13827" max="13827" width="45.42578125" style="107" customWidth="1"/>
    <col min="13828" max="13829" width="17.7109375" style="107" customWidth="1"/>
    <col min="13830" max="13830" width="20.7109375" style="107" customWidth="1"/>
    <col min="13831" max="13831" width="18.42578125" style="107" customWidth="1"/>
    <col min="13832" max="13832" width="16.42578125" style="107" customWidth="1"/>
    <col min="13833" max="13833" width="14.7109375" style="107" customWidth="1"/>
    <col min="13834" max="13834" width="16.7109375" style="107" customWidth="1"/>
    <col min="13835" max="13835" width="14.7109375" style="107" customWidth="1"/>
    <col min="13836" max="13836" width="16.7109375" style="107" customWidth="1"/>
    <col min="13837" max="13837" width="14.7109375" style="107" customWidth="1"/>
    <col min="13838" max="13838" width="16.140625" style="107" customWidth="1"/>
    <col min="13839" max="13839" width="19.28515625" style="107" customWidth="1"/>
    <col min="13840" max="13840" width="15.7109375" style="107" customWidth="1"/>
    <col min="13841" max="13841" width="18.5703125" style="107" customWidth="1"/>
    <col min="13842" max="13842" width="16.7109375" style="107" customWidth="1"/>
    <col min="13843" max="13843" width="14.7109375" style="107" customWidth="1"/>
    <col min="13844" max="13844" width="17.7109375" style="107" customWidth="1"/>
    <col min="13845" max="13845" width="14.7109375" style="107" customWidth="1"/>
    <col min="13846" max="13846" width="16.7109375" style="107" customWidth="1"/>
    <col min="13847" max="13849" width="14.7109375" style="107" customWidth="1"/>
    <col min="13850" max="13850" width="16.5703125" style="107" customWidth="1"/>
    <col min="13851" max="13851" width="14.28515625" style="107" customWidth="1"/>
    <col min="13852" max="13852" width="16.5703125" style="107" customWidth="1"/>
    <col min="13853" max="13853" width="14.7109375" style="107" customWidth="1"/>
    <col min="13854" max="13854" width="16.7109375" style="107" customWidth="1"/>
    <col min="13855" max="13855" width="14.7109375" style="107" customWidth="1"/>
    <col min="13856" max="13856" width="16.5703125" style="107" customWidth="1"/>
    <col min="13857" max="13858" width="18.140625" style="107" customWidth="1"/>
    <col min="13859" max="13859" width="18.5703125" style="107" customWidth="1"/>
    <col min="13860" max="14080" width="9.140625" style="107"/>
    <col min="14081" max="14081" width="3.140625" style="107" customWidth="1"/>
    <col min="14082" max="14082" width="16.28515625" style="107" customWidth="1"/>
    <col min="14083" max="14083" width="45.42578125" style="107" customWidth="1"/>
    <col min="14084" max="14085" width="17.7109375" style="107" customWidth="1"/>
    <col min="14086" max="14086" width="20.7109375" style="107" customWidth="1"/>
    <col min="14087" max="14087" width="18.42578125" style="107" customWidth="1"/>
    <col min="14088" max="14088" width="16.42578125" style="107" customWidth="1"/>
    <col min="14089" max="14089" width="14.7109375" style="107" customWidth="1"/>
    <col min="14090" max="14090" width="16.7109375" style="107" customWidth="1"/>
    <col min="14091" max="14091" width="14.7109375" style="107" customWidth="1"/>
    <col min="14092" max="14092" width="16.7109375" style="107" customWidth="1"/>
    <col min="14093" max="14093" width="14.7109375" style="107" customWidth="1"/>
    <col min="14094" max="14094" width="16.140625" style="107" customWidth="1"/>
    <col min="14095" max="14095" width="19.28515625" style="107" customWidth="1"/>
    <col min="14096" max="14096" width="15.7109375" style="107" customWidth="1"/>
    <col min="14097" max="14097" width="18.5703125" style="107" customWidth="1"/>
    <col min="14098" max="14098" width="16.7109375" style="107" customWidth="1"/>
    <col min="14099" max="14099" width="14.7109375" style="107" customWidth="1"/>
    <col min="14100" max="14100" width="17.7109375" style="107" customWidth="1"/>
    <col min="14101" max="14101" width="14.7109375" style="107" customWidth="1"/>
    <col min="14102" max="14102" width="16.7109375" style="107" customWidth="1"/>
    <col min="14103" max="14105" width="14.7109375" style="107" customWidth="1"/>
    <col min="14106" max="14106" width="16.5703125" style="107" customWidth="1"/>
    <col min="14107" max="14107" width="14.28515625" style="107" customWidth="1"/>
    <col min="14108" max="14108" width="16.5703125" style="107" customWidth="1"/>
    <col min="14109" max="14109" width="14.7109375" style="107" customWidth="1"/>
    <col min="14110" max="14110" width="16.7109375" style="107" customWidth="1"/>
    <col min="14111" max="14111" width="14.7109375" style="107" customWidth="1"/>
    <col min="14112" max="14112" width="16.5703125" style="107" customWidth="1"/>
    <col min="14113" max="14114" width="18.140625" style="107" customWidth="1"/>
    <col min="14115" max="14115" width="18.5703125" style="107" customWidth="1"/>
    <col min="14116" max="14336" width="9.140625" style="107"/>
    <col min="14337" max="14337" width="3.140625" style="107" customWidth="1"/>
    <col min="14338" max="14338" width="16.28515625" style="107" customWidth="1"/>
    <col min="14339" max="14339" width="45.42578125" style="107" customWidth="1"/>
    <col min="14340" max="14341" width="17.7109375" style="107" customWidth="1"/>
    <col min="14342" max="14342" width="20.7109375" style="107" customWidth="1"/>
    <col min="14343" max="14343" width="18.42578125" style="107" customWidth="1"/>
    <col min="14344" max="14344" width="16.42578125" style="107" customWidth="1"/>
    <col min="14345" max="14345" width="14.7109375" style="107" customWidth="1"/>
    <col min="14346" max="14346" width="16.7109375" style="107" customWidth="1"/>
    <col min="14347" max="14347" width="14.7109375" style="107" customWidth="1"/>
    <col min="14348" max="14348" width="16.7109375" style="107" customWidth="1"/>
    <col min="14349" max="14349" width="14.7109375" style="107" customWidth="1"/>
    <col min="14350" max="14350" width="16.140625" style="107" customWidth="1"/>
    <col min="14351" max="14351" width="19.28515625" style="107" customWidth="1"/>
    <col min="14352" max="14352" width="15.7109375" style="107" customWidth="1"/>
    <col min="14353" max="14353" width="18.5703125" style="107" customWidth="1"/>
    <col min="14354" max="14354" width="16.7109375" style="107" customWidth="1"/>
    <col min="14355" max="14355" width="14.7109375" style="107" customWidth="1"/>
    <col min="14356" max="14356" width="17.7109375" style="107" customWidth="1"/>
    <col min="14357" max="14357" width="14.7109375" style="107" customWidth="1"/>
    <col min="14358" max="14358" width="16.7109375" style="107" customWidth="1"/>
    <col min="14359" max="14361" width="14.7109375" style="107" customWidth="1"/>
    <col min="14362" max="14362" width="16.5703125" style="107" customWidth="1"/>
    <col min="14363" max="14363" width="14.28515625" style="107" customWidth="1"/>
    <col min="14364" max="14364" width="16.5703125" style="107" customWidth="1"/>
    <col min="14365" max="14365" width="14.7109375" style="107" customWidth="1"/>
    <col min="14366" max="14366" width="16.7109375" style="107" customWidth="1"/>
    <col min="14367" max="14367" width="14.7109375" style="107" customWidth="1"/>
    <col min="14368" max="14368" width="16.5703125" style="107" customWidth="1"/>
    <col min="14369" max="14370" width="18.140625" style="107" customWidth="1"/>
    <col min="14371" max="14371" width="18.5703125" style="107" customWidth="1"/>
    <col min="14372" max="14592" width="9.140625" style="107"/>
    <col min="14593" max="14593" width="3.140625" style="107" customWidth="1"/>
    <col min="14594" max="14594" width="16.28515625" style="107" customWidth="1"/>
    <col min="14595" max="14595" width="45.42578125" style="107" customWidth="1"/>
    <col min="14596" max="14597" width="17.7109375" style="107" customWidth="1"/>
    <col min="14598" max="14598" width="20.7109375" style="107" customWidth="1"/>
    <col min="14599" max="14599" width="18.42578125" style="107" customWidth="1"/>
    <col min="14600" max="14600" width="16.42578125" style="107" customWidth="1"/>
    <col min="14601" max="14601" width="14.7109375" style="107" customWidth="1"/>
    <col min="14602" max="14602" width="16.7109375" style="107" customWidth="1"/>
    <col min="14603" max="14603" width="14.7109375" style="107" customWidth="1"/>
    <col min="14604" max="14604" width="16.7109375" style="107" customWidth="1"/>
    <col min="14605" max="14605" width="14.7109375" style="107" customWidth="1"/>
    <col min="14606" max="14606" width="16.140625" style="107" customWidth="1"/>
    <col min="14607" max="14607" width="19.28515625" style="107" customWidth="1"/>
    <col min="14608" max="14608" width="15.7109375" style="107" customWidth="1"/>
    <col min="14609" max="14609" width="18.5703125" style="107" customWidth="1"/>
    <col min="14610" max="14610" width="16.7109375" style="107" customWidth="1"/>
    <col min="14611" max="14611" width="14.7109375" style="107" customWidth="1"/>
    <col min="14612" max="14612" width="17.7109375" style="107" customWidth="1"/>
    <col min="14613" max="14613" width="14.7109375" style="107" customWidth="1"/>
    <col min="14614" max="14614" width="16.7109375" style="107" customWidth="1"/>
    <col min="14615" max="14617" width="14.7109375" style="107" customWidth="1"/>
    <col min="14618" max="14618" width="16.5703125" style="107" customWidth="1"/>
    <col min="14619" max="14619" width="14.28515625" style="107" customWidth="1"/>
    <col min="14620" max="14620" width="16.5703125" style="107" customWidth="1"/>
    <col min="14621" max="14621" width="14.7109375" style="107" customWidth="1"/>
    <col min="14622" max="14622" width="16.7109375" style="107" customWidth="1"/>
    <col min="14623" max="14623" width="14.7109375" style="107" customWidth="1"/>
    <col min="14624" max="14624" width="16.5703125" style="107" customWidth="1"/>
    <col min="14625" max="14626" width="18.140625" style="107" customWidth="1"/>
    <col min="14627" max="14627" width="18.5703125" style="107" customWidth="1"/>
    <col min="14628" max="14848" width="9.140625" style="107"/>
    <col min="14849" max="14849" width="3.140625" style="107" customWidth="1"/>
    <col min="14850" max="14850" width="16.28515625" style="107" customWidth="1"/>
    <col min="14851" max="14851" width="45.42578125" style="107" customWidth="1"/>
    <col min="14852" max="14853" width="17.7109375" style="107" customWidth="1"/>
    <col min="14854" max="14854" width="20.7109375" style="107" customWidth="1"/>
    <col min="14855" max="14855" width="18.42578125" style="107" customWidth="1"/>
    <col min="14856" max="14856" width="16.42578125" style="107" customWidth="1"/>
    <col min="14857" max="14857" width="14.7109375" style="107" customWidth="1"/>
    <col min="14858" max="14858" width="16.7109375" style="107" customWidth="1"/>
    <col min="14859" max="14859" width="14.7109375" style="107" customWidth="1"/>
    <col min="14860" max="14860" width="16.7109375" style="107" customWidth="1"/>
    <col min="14861" max="14861" width="14.7109375" style="107" customWidth="1"/>
    <col min="14862" max="14862" width="16.140625" style="107" customWidth="1"/>
    <col min="14863" max="14863" width="19.28515625" style="107" customWidth="1"/>
    <col min="14864" max="14864" width="15.7109375" style="107" customWidth="1"/>
    <col min="14865" max="14865" width="18.5703125" style="107" customWidth="1"/>
    <col min="14866" max="14866" width="16.7109375" style="107" customWidth="1"/>
    <col min="14867" max="14867" width="14.7109375" style="107" customWidth="1"/>
    <col min="14868" max="14868" width="17.7109375" style="107" customWidth="1"/>
    <col min="14869" max="14869" width="14.7109375" style="107" customWidth="1"/>
    <col min="14870" max="14870" width="16.7109375" style="107" customWidth="1"/>
    <col min="14871" max="14873" width="14.7109375" style="107" customWidth="1"/>
    <col min="14874" max="14874" width="16.5703125" style="107" customWidth="1"/>
    <col min="14875" max="14875" width="14.28515625" style="107" customWidth="1"/>
    <col min="14876" max="14876" width="16.5703125" style="107" customWidth="1"/>
    <col min="14877" max="14877" width="14.7109375" style="107" customWidth="1"/>
    <col min="14878" max="14878" width="16.7109375" style="107" customWidth="1"/>
    <col min="14879" max="14879" width="14.7109375" style="107" customWidth="1"/>
    <col min="14880" max="14880" width="16.5703125" style="107" customWidth="1"/>
    <col min="14881" max="14882" width="18.140625" style="107" customWidth="1"/>
    <col min="14883" max="14883" width="18.5703125" style="107" customWidth="1"/>
    <col min="14884" max="15104" width="9.140625" style="107"/>
    <col min="15105" max="15105" width="3.140625" style="107" customWidth="1"/>
    <col min="15106" max="15106" width="16.28515625" style="107" customWidth="1"/>
    <col min="15107" max="15107" width="45.42578125" style="107" customWidth="1"/>
    <col min="15108" max="15109" width="17.7109375" style="107" customWidth="1"/>
    <col min="15110" max="15110" width="20.7109375" style="107" customWidth="1"/>
    <col min="15111" max="15111" width="18.42578125" style="107" customWidth="1"/>
    <col min="15112" max="15112" width="16.42578125" style="107" customWidth="1"/>
    <col min="15113" max="15113" width="14.7109375" style="107" customWidth="1"/>
    <col min="15114" max="15114" width="16.7109375" style="107" customWidth="1"/>
    <col min="15115" max="15115" width="14.7109375" style="107" customWidth="1"/>
    <col min="15116" max="15116" width="16.7109375" style="107" customWidth="1"/>
    <col min="15117" max="15117" width="14.7109375" style="107" customWidth="1"/>
    <col min="15118" max="15118" width="16.140625" style="107" customWidth="1"/>
    <col min="15119" max="15119" width="19.28515625" style="107" customWidth="1"/>
    <col min="15120" max="15120" width="15.7109375" style="107" customWidth="1"/>
    <col min="15121" max="15121" width="18.5703125" style="107" customWidth="1"/>
    <col min="15122" max="15122" width="16.7109375" style="107" customWidth="1"/>
    <col min="15123" max="15123" width="14.7109375" style="107" customWidth="1"/>
    <col min="15124" max="15124" width="17.7109375" style="107" customWidth="1"/>
    <col min="15125" max="15125" width="14.7109375" style="107" customWidth="1"/>
    <col min="15126" max="15126" width="16.7109375" style="107" customWidth="1"/>
    <col min="15127" max="15129" width="14.7109375" style="107" customWidth="1"/>
    <col min="15130" max="15130" width="16.5703125" style="107" customWidth="1"/>
    <col min="15131" max="15131" width="14.28515625" style="107" customWidth="1"/>
    <col min="15132" max="15132" width="16.5703125" style="107" customWidth="1"/>
    <col min="15133" max="15133" width="14.7109375" style="107" customWidth="1"/>
    <col min="15134" max="15134" width="16.7109375" style="107" customWidth="1"/>
    <col min="15135" max="15135" width="14.7109375" style="107" customWidth="1"/>
    <col min="15136" max="15136" width="16.5703125" style="107" customWidth="1"/>
    <col min="15137" max="15138" width="18.140625" style="107" customWidth="1"/>
    <col min="15139" max="15139" width="18.5703125" style="107" customWidth="1"/>
    <col min="15140" max="15360" width="9.140625" style="107"/>
    <col min="15361" max="15361" width="3.140625" style="107" customWidth="1"/>
    <col min="15362" max="15362" width="16.28515625" style="107" customWidth="1"/>
    <col min="15363" max="15363" width="45.42578125" style="107" customWidth="1"/>
    <col min="15364" max="15365" width="17.7109375" style="107" customWidth="1"/>
    <col min="15366" max="15366" width="20.7109375" style="107" customWidth="1"/>
    <col min="15367" max="15367" width="18.42578125" style="107" customWidth="1"/>
    <col min="15368" max="15368" width="16.42578125" style="107" customWidth="1"/>
    <col min="15369" max="15369" width="14.7109375" style="107" customWidth="1"/>
    <col min="15370" max="15370" width="16.7109375" style="107" customWidth="1"/>
    <col min="15371" max="15371" width="14.7109375" style="107" customWidth="1"/>
    <col min="15372" max="15372" width="16.7109375" style="107" customWidth="1"/>
    <col min="15373" max="15373" width="14.7109375" style="107" customWidth="1"/>
    <col min="15374" max="15374" width="16.140625" style="107" customWidth="1"/>
    <col min="15375" max="15375" width="19.28515625" style="107" customWidth="1"/>
    <col min="15376" max="15376" width="15.7109375" style="107" customWidth="1"/>
    <col min="15377" max="15377" width="18.5703125" style="107" customWidth="1"/>
    <col min="15378" max="15378" width="16.7109375" style="107" customWidth="1"/>
    <col min="15379" max="15379" width="14.7109375" style="107" customWidth="1"/>
    <col min="15380" max="15380" width="17.7109375" style="107" customWidth="1"/>
    <col min="15381" max="15381" width="14.7109375" style="107" customWidth="1"/>
    <col min="15382" max="15382" width="16.7109375" style="107" customWidth="1"/>
    <col min="15383" max="15385" width="14.7109375" style="107" customWidth="1"/>
    <col min="15386" max="15386" width="16.5703125" style="107" customWidth="1"/>
    <col min="15387" max="15387" width="14.28515625" style="107" customWidth="1"/>
    <col min="15388" max="15388" width="16.5703125" style="107" customWidth="1"/>
    <col min="15389" max="15389" width="14.7109375" style="107" customWidth="1"/>
    <col min="15390" max="15390" width="16.7109375" style="107" customWidth="1"/>
    <col min="15391" max="15391" width="14.7109375" style="107" customWidth="1"/>
    <col min="15392" max="15392" width="16.5703125" style="107" customWidth="1"/>
    <col min="15393" max="15394" width="18.140625" style="107" customWidth="1"/>
    <col min="15395" max="15395" width="18.5703125" style="107" customWidth="1"/>
    <col min="15396" max="15616" width="9.140625" style="107"/>
    <col min="15617" max="15617" width="3.140625" style="107" customWidth="1"/>
    <col min="15618" max="15618" width="16.28515625" style="107" customWidth="1"/>
    <col min="15619" max="15619" width="45.42578125" style="107" customWidth="1"/>
    <col min="15620" max="15621" width="17.7109375" style="107" customWidth="1"/>
    <col min="15622" max="15622" width="20.7109375" style="107" customWidth="1"/>
    <col min="15623" max="15623" width="18.42578125" style="107" customWidth="1"/>
    <col min="15624" max="15624" width="16.42578125" style="107" customWidth="1"/>
    <col min="15625" max="15625" width="14.7109375" style="107" customWidth="1"/>
    <col min="15626" max="15626" width="16.7109375" style="107" customWidth="1"/>
    <col min="15627" max="15627" width="14.7109375" style="107" customWidth="1"/>
    <col min="15628" max="15628" width="16.7109375" style="107" customWidth="1"/>
    <col min="15629" max="15629" width="14.7109375" style="107" customWidth="1"/>
    <col min="15630" max="15630" width="16.140625" style="107" customWidth="1"/>
    <col min="15631" max="15631" width="19.28515625" style="107" customWidth="1"/>
    <col min="15632" max="15632" width="15.7109375" style="107" customWidth="1"/>
    <col min="15633" max="15633" width="18.5703125" style="107" customWidth="1"/>
    <col min="15634" max="15634" width="16.7109375" style="107" customWidth="1"/>
    <col min="15635" max="15635" width="14.7109375" style="107" customWidth="1"/>
    <col min="15636" max="15636" width="17.7109375" style="107" customWidth="1"/>
    <col min="15637" max="15637" width="14.7109375" style="107" customWidth="1"/>
    <col min="15638" max="15638" width="16.7109375" style="107" customWidth="1"/>
    <col min="15639" max="15641" width="14.7109375" style="107" customWidth="1"/>
    <col min="15642" max="15642" width="16.5703125" style="107" customWidth="1"/>
    <col min="15643" max="15643" width="14.28515625" style="107" customWidth="1"/>
    <col min="15644" max="15644" width="16.5703125" style="107" customWidth="1"/>
    <col min="15645" max="15645" width="14.7109375" style="107" customWidth="1"/>
    <col min="15646" max="15646" width="16.7109375" style="107" customWidth="1"/>
    <col min="15647" max="15647" width="14.7109375" style="107" customWidth="1"/>
    <col min="15648" max="15648" width="16.5703125" style="107" customWidth="1"/>
    <col min="15649" max="15650" width="18.140625" style="107" customWidth="1"/>
    <col min="15651" max="15651" width="18.5703125" style="107" customWidth="1"/>
    <col min="15652" max="15872" width="9.140625" style="107"/>
    <col min="15873" max="15873" width="3.140625" style="107" customWidth="1"/>
    <col min="15874" max="15874" width="16.28515625" style="107" customWidth="1"/>
    <col min="15875" max="15875" width="45.42578125" style="107" customWidth="1"/>
    <col min="15876" max="15877" width="17.7109375" style="107" customWidth="1"/>
    <col min="15878" max="15878" width="20.7109375" style="107" customWidth="1"/>
    <col min="15879" max="15879" width="18.42578125" style="107" customWidth="1"/>
    <col min="15880" max="15880" width="16.42578125" style="107" customWidth="1"/>
    <col min="15881" max="15881" width="14.7109375" style="107" customWidth="1"/>
    <col min="15882" max="15882" width="16.7109375" style="107" customWidth="1"/>
    <col min="15883" max="15883" width="14.7109375" style="107" customWidth="1"/>
    <col min="15884" max="15884" width="16.7109375" style="107" customWidth="1"/>
    <col min="15885" max="15885" width="14.7109375" style="107" customWidth="1"/>
    <col min="15886" max="15886" width="16.140625" style="107" customWidth="1"/>
    <col min="15887" max="15887" width="19.28515625" style="107" customWidth="1"/>
    <col min="15888" max="15888" width="15.7109375" style="107" customWidth="1"/>
    <col min="15889" max="15889" width="18.5703125" style="107" customWidth="1"/>
    <col min="15890" max="15890" width="16.7109375" style="107" customWidth="1"/>
    <col min="15891" max="15891" width="14.7109375" style="107" customWidth="1"/>
    <col min="15892" max="15892" width="17.7109375" style="107" customWidth="1"/>
    <col min="15893" max="15893" width="14.7109375" style="107" customWidth="1"/>
    <col min="15894" max="15894" width="16.7109375" style="107" customWidth="1"/>
    <col min="15895" max="15897" width="14.7109375" style="107" customWidth="1"/>
    <col min="15898" max="15898" width="16.5703125" style="107" customWidth="1"/>
    <col min="15899" max="15899" width="14.28515625" style="107" customWidth="1"/>
    <col min="15900" max="15900" width="16.5703125" style="107" customWidth="1"/>
    <col min="15901" max="15901" width="14.7109375" style="107" customWidth="1"/>
    <col min="15902" max="15902" width="16.7109375" style="107" customWidth="1"/>
    <col min="15903" max="15903" width="14.7109375" style="107" customWidth="1"/>
    <col min="15904" max="15904" width="16.5703125" style="107" customWidth="1"/>
    <col min="15905" max="15906" width="18.140625" style="107" customWidth="1"/>
    <col min="15907" max="15907" width="18.5703125" style="107" customWidth="1"/>
    <col min="15908" max="16128" width="9.140625" style="107"/>
    <col min="16129" max="16129" width="3.140625" style="107" customWidth="1"/>
    <col min="16130" max="16130" width="16.28515625" style="107" customWidth="1"/>
    <col min="16131" max="16131" width="45.42578125" style="107" customWidth="1"/>
    <col min="16132" max="16133" width="17.7109375" style="107" customWidth="1"/>
    <col min="16134" max="16134" width="20.7109375" style="107" customWidth="1"/>
    <col min="16135" max="16135" width="18.42578125" style="107" customWidth="1"/>
    <col min="16136" max="16136" width="16.42578125" style="107" customWidth="1"/>
    <col min="16137" max="16137" width="14.7109375" style="107" customWidth="1"/>
    <col min="16138" max="16138" width="16.7109375" style="107" customWidth="1"/>
    <col min="16139" max="16139" width="14.7109375" style="107" customWidth="1"/>
    <col min="16140" max="16140" width="16.7109375" style="107" customWidth="1"/>
    <col min="16141" max="16141" width="14.7109375" style="107" customWidth="1"/>
    <col min="16142" max="16142" width="16.140625" style="107" customWidth="1"/>
    <col min="16143" max="16143" width="19.28515625" style="107" customWidth="1"/>
    <col min="16144" max="16144" width="15.7109375" style="107" customWidth="1"/>
    <col min="16145" max="16145" width="18.5703125" style="107" customWidth="1"/>
    <col min="16146" max="16146" width="16.7109375" style="107" customWidth="1"/>
    <col min="16147" max="16147" width="14.7109375" style="107" customWidth="1"/>
    <col min="16148" max="16148" width="17.7109375" style="107" customWidth="1"/>
    <col min="16149" max="16149" width="14.7109375" style="107" customWidth="1"/>
    <col min="16150" max="16150" width="16.7109375" style="107" customWidth="1"/>
    <col min="16151" max="16153" width="14.7109375" style="107" customWidth="1"/>
    <col min="16154" max="16154" width="16.5703125" style="107" customWidth="1"/>
    <col min="16155" max="16155" width="14.28515625" style="107" customWidth="1"/>
    <col min="16156" max="16156" width="16.5703125" style="107" customWidth="1"/>
    <col min="16157" max="16157" width="14.7109375" style="107" customWidth="1"/>
    <col min="16158" max="16158" width="16.7109375" style="107" customWidth="1"/>
    <col min="16159" max="16159" width="14.7109375" style="107" customWidth="1"/>
    <col min="16160" max="16160" width="16.5703125" style="107" customWidth="1"/>
    <col min="16161" max="16162" width="18.140625" style="107" customWidth="1"/>
    <col min="16163" max="16163" width="18.5703125" style="107" customWidth="1"/>
    <col min="16164" max="16384" width="9.140625" style="107"/>
  </cols>
  <sheetData>
    <row r="2" spans="2:35" ht="24.75" customHeight="1" x14ac:dyDescent="0.25">
      <c r="B2" s="311"/>
      <c r="C2" s="311"/>
      <c r="D2" s="311"/>
      <c r="E2" s="311"/>
      <c r="F2" s="311"/>
      <c r="G2" s="311"/>
      <c r="H2" s="311"/>
      <c r="I2" s="108"/>
      <c r="J2" s="109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312" t="s">
        <v>328</v>
      </c>
      <c r="AG2" s="312"/>
    </row>
    <row r="3" spans="2:35" ht="15" customHeight="1" x14ac:dyDescent="0.25">
      <c r="B3" s="311"/>
      <c r="C3" s="311"/>
      <c r="D3" s="311"/>
      <c r="E3" s="311"/>
      <c r="F3" s="311"/>
      <c r="G3" s="311"/>
      <c r="H3" s="311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312" t="s">
        <v>328</v>
      </c>
      <c r="AG3" s="312"/>
    </row>
    <row r="4" spans="2:35" ht="18.75" customHeight="1" x14ac:dyDescent="0.25">
      <c r="B4" s="313" t="s">
        <v>329</v>
      </c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4" t="s">
        <v>330</v>
      </c>
      <c r="AE4" s="314"/>
      <c r="AF4" s="314"/>
      <c r="AG4" s="314"/>
    </row>
    <row r="5" spans="2:35" ht="15.75" thickBot="1" x14ac:dyDescent="0.3">
      <c r="B5" s="110"/>
      <c r="C5" s="110"/>
      <c r="D5" s="110"/>
      <c r="E5" s="110"/>
      <c r="F5" s="110"/>
      <c r="G5" s="188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1" t="s">
        <v>331</v>
      </c>
    </row>
    <row r="6" spans="2:35" ht="15.75" customHeight="1" thickBot="1" x14ac:dyDescent="0.3">
      <c r="B6" s="315" t="s">
        <v>0</v>
      </c>
      <c r="C6" s="318" t="s">
        <v>332</v>
      </c>
      <c r="D6" s="318" t="s">
        <v>333</v>
      </c>
      <c r="E6" s="321" t="s">
        <v>334</v>
      </c>
      <c r="F6" s="324" t="s">
        <v>335</v>
      </c>
      <c r="G6" s="307" t="s">
        <v>336</v>
      </c>
      <c r="H6" s="308"/>
      <c r="I6" s="305" t="s">
        <v>337</v>
      </c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6"/>
      <c r="AG6" s="327" t="s">
        <v>338</v>
      </c>
    </row>
    <row r="7" spans="2:35" x14ac:dyDescent="0.25">
      <c r="B7" s="316"/>
      <c r="C7" s="319"/>
      <c r="D7" s="319"/>
      <c r="E7" s="322"/>
      <c r="F7" s="325"/>
      <c r="G7" s="309"/>
      <c r="H7" s="310"/>
      <c r="I7" s="329" t="s">
        <v>289</v>
      </c>
      <c r="J7" s="303"/>
      <c r="K7" s="302" t="s">
        <v>290</v>
      </c>
      <c r="L7" s="303"/>
      <c r="M7" s="302" t="s">
        <v>291</v>
      </c>
      <c r="N7" s="303"/>
      <c r="O7" s="302" t="s">
        <v>339</v>
      </c>
      <c r="P7" s="303"/>
      <c r="Q7" s="302" t="s">
        <v>293</v>
      </c>
      <c r="R7" s="303"/>
      <c r="S7" s="302" t="s">
        <v>294</v>
      </c>
      <c r="T7" s="303"/>
      <c r="U7" s="302" t="s">
        <v>298</v>
      </c>
      <c r="V7" s="303"/>
      <c r="W7" s="302" t="s">
        <v>299</v>
      </c>
      <c r="X7" s="303"/>
      <c r="Y7" s="302" t="s">
        <v>300</v>
      </c>
      <c r="Z7" s="303"/>
      <c r="AA7" s="302" t="s">
        <v>301</v>
      </c>
      <c r="AB7" s="303"/>
      <c r="AC7" s="302" t="s">
        <v>302</v>
      </c>
      <c r="AD7" s="303"/>
      <c r="AE7" s="302" t="s">
        <v>340</v>
      </c>
      <c r="AF7" s="304"/>
      <c r="AG7" s="328"/>
    </row>
    <row r="8" spans="2:35" ht="60" customHeight="1" thickBot="1" x14ac:dyDescent="0.3">
      <c r="B8" s="317"/>
      <c r="C8" s="320"/>
      <c r="D8" s="320"/>
      <c r="E8" s="323"/>
      <c r="F8" s="326"/>
      <c r="G8" s="189" t="s">
        <v>341</v>
      </c>
      <c r="H8" s="112" t="s">
        <v>342</v>
      </c>
      <c r="I8" s="113" t="s">
        <v>341</v>
      </c>
      <c r="J8" s="114" t="s">
        <v>342</v>
      </c>
      <c r="K8" s="115" t="s">
        <v>341</v>
      </c>
      <c r="L8" s="114" t="s">
        <v>342</v>
      </c>
      <c r="M8" s="115" t="s">
        <v>341</v>
      </c>
      <c r="N8" s="114" t="s">
        <v>342</v>
      </c>
      <c r="O8" s="115" t="s">
        <v>341</v>
      </c>
      <c r="P8" s="114" t="s">
        <v>342</v>
      </c>
      <c r="Q8" s="115" t="s">
        <v>341</v>
      </c>
      <c r="R8" s="114" t="s">
        <v>342</v>
      </c>
      <c r="S8" s="115" t="s">
        <v>341</v>
      </c>
      <c r="T8" s="114" t="s">
        <v>342</v>
      </c>
      <c r="U8" s="115" t="s">
        <v>341</v>
      </c>
      <c r="V8" s="114" t="s">
        <v>342</v>
      </c>
      <c r="W8" s="115" t="s">
        <v>341</v>
      </c>
      <c r="X8" s="114" t="s">
        <v>342</v>
      </c>
      <c r="Y8" s="115" t="s">
        <v>341</v>
      </c>
      <c r="Z8" s="114" t="s">
        <v>342</v>
      </c>
      <c r="AA8" s="115" t="s">
        <v>341</v>
      </c>
      <c r="AB8" s="114" t="s">
        <v>342</v>
      </c>
      <c r="AC8" s="115" t="s">
        <v>341</v>
      </c>
      <c r="AD8" s="114" t="s">
        <v>342</v>
      </c>
      <c r="AE8" s="115" t="s">
        <v>341</v>
      </c>
      <c r="AF8" s="114" t="s">
        <v>342</v>
      </c>
      <c r="AG8" s="328"/>
    </row>
    <row r="9" spans="2:35" ht="48.75" customHeight="1" thickBot="1" x14ac:dyDescent="0.3">
      <c r="B9" s="116"/>
      <c r="C9" s="116" t="s">
        <v>296</v>
      </c>
      <c r="D9" s="117">
        <f>D10+D34+D39+D46+D50+D51+D58+D62+D65</f>
        <v>22282000</v>
      </c>
      <c r="E9" s="117">
        <f>E10+E34+E39+E46+E50+E51+E58+E62</f>
        <v>0</v>
      </c>
      <c r="F9" s="117">
        <f>F10+F34+F39+F46+F50+F51+F58+F62+F65</f>
        <v>25908000</v>
      </c>
      <c r="G9" s="190">
        <f>G10+G34+G39+G46+G50+G51+G58+G62+G65</f>
        <v>14503130.973999996</v>
      </c>
      <c r="H9" s="117">
        <f>H10+H34+H39+H46+H50+H51+H58+H65</f>
        <v>59017</v>
      </c>
      <c r="I9" s="118">
        <f t="shared" ref="I9:AF9" si="0">I10+I34+I39+I46+I50+I51+I58+I62+I65</f>
        <v>808887.75000000012</v>
      </c>
      <c r="J9" s="118">
        <f t="shared" si="0"/>
        <v>2695</v>
      </c>
      <c r="K9" s="118">
        <f t="shared" si="0"/>
        <v>645627.65999999992</v>
      </c>
      <c r="L9" s="118">
        <f t="shared" si="0"/>
        <v>15782</v>
      </c>
      <c r="M9" s="118">
        <f t="shared" si="0"/>
        <v>9679790.6599999983</v>
      </c>
      <c r="N9" s="118">
        <f t="shared" si="0"/>
        <v>8987</v>
      </c>
      <c r="O9" s="118">
        <f t="shared" si="0"/>
        <v>1681058.5199999998</v>
      </c>
      <c r="P9" s="118">
        <f t="shared" si="0"/>
        <v>10937</v>
      </c>
      <c r="Q9" s="118">
        <f t="shared" si="0"/>
        <v>396124.68400000001</v>
      </c>
      <c r="R9" s="118">
        <f t="shared" si="0"/>
        <v>3907</v>
      </c>
      <c r="S9" s="118">
        <f t="shared" si="0"/>
        <v>1291641.7</v>
      </c>
      <c r="T9" s="118">
        <f t="shared" si="0"/>
        <v>18510</v>
      </c>
      <c r="U9" s="118">
        <f t="shared" si="0"/>
        <v>0</v>
      </c>
      <c r="V9" s="118">
        <f t="shared" si="0"/>
        <v>0</v>
      </c>
      <c r="W9" s="118">
        <f t="shared" si="0"/>
        <v>0</v>
      </c>
      <c r="X9" s="118">
        <f t="shared" si="0"/>
        <v>0</v>
      </c>
      <c r="Y9" s="118">
        <f t="shared" si="0"/>
        <v>0</v>
      </c>
      <c r="Z9" s="118">
        <f t="shared" si="0"/>
        <v>0</v>
      </c>
      <c r="AA9" s="118">
        <f t="shared" si="0"/>
        <v>0</v>
      </c>
      <c r="AB9" s="118">
        <f t="shared" si="0"/>
        <v>0</v>
      </c>
      <c r="AC9" s="118">
        <f t="shared" si="0"/>
        <v>0</v>
      </c>
      <c r="AD9" s="118">
        <f t="shared" si="0"/>
        <v>0</v>
      </c>
      <c r="AE9" s="118">
        <f t="shared" si="0"/>
        <v>0</v>
      </c>
      <c r="AF9" s="118">
        <f t="shared" si="0"/>
        <v>0</v>
      </c>
      <c r="AG9" s="119"/>
    </row>
    <row r="10" spans="2:35" ht="30" x14ac:dyDescent="0.25">
      <c r="B10" s="120" t="s">
        <v>343</v>
      </c>
      <c r="C10" s="121" t="s">
        <v>344</v>
      </c>
      <c r="D10" s="122">
        <v>2000000</v>
      </c>
      <c r="E10" s="122"/>
      <c r="F10" s="123">
        <f>F11+F20+F23+F28</f>
        <v>2000000</v>
      </c>
      <c r="G10" s="191">
        <f t="shared" ref="G10:H25" si="1">I10+K10+M10+O10+Q10+S10+U10+W10+Y10+AA10+AC10+AE10</f>
        <v>788740.40399999998</v>
      </c>
      <c r="H10" s="124">
        <f t="shared" si="1"/>
        <v>38221</v>
      </c>
      <c r="I10" s="125">
        <f t="shared" ref="I10:AF10" si="2">SUM(I11+I20+I23+I28)</f>
        <v>33610.78</v>
      </c>
      <c r="J10" s="125">
        <f t="shared" si="2"/>
        <v>836</v>
      </c>
      <c r="K10" s="125">
        <f t="shared" si="2"/>
        <v>166954.48000000001</v>
      </c>
      <c r="L10" s="125">
        <f t="shared" si="2"/>
        <v>9334</v>
      </c>
      <c r="M10" s="125">
        <f t="shared" si="2"/>
        <v>140919.1</v>
      </c>
      <c r="N10" s="125">
        <f t="shared" si="2"/>
        <v>7344</v>
      </c>
      <c r="O10" s="125">
        <f t="shared" si="2"/>
        <v>160143</v>
      </c>
      <c r="P10" s="125">
        <f t="shared" si="2"/>
        <v>7627</v>
      </c>
      <c r="Q10" s="125">
        <f t="shared" si="2"/>
        <v>43663.004000000001</v>
      </c>
      <c r="R10" s="125">
        <f t="shared" si="2"/>
        <v>1085</v>
      </c>
      <c r="S10" s="125">
        <f t="shared" si="2"/>
        <v>243450.04</v>
      </c>
      <c r="T10" s="125">
        <f t="shared" si="2"/>
        <v>11995</v>
      </c>
      <c r="U10" s="125">
        <f t="shared" si="2"/>
        <v>0</v>
      </c>
      <c r="V10" s="125">
        <f t="shared" si="2"/>
        <v>0</v>
      </c>
      <c r="W10" s="125">
        <f t="shared" si="2"/>
        <v>0</v>
      </c>
      <c r="X10" s="125">
        <f t="shared" si="2"/>
        <v>0</v>
      </c>
      <c r="Y10" s="125">
        <f t="shared" si="2"/>
        <v>0</v>
      </c>
      <c r="Z10" s="125">
        <f t="shared" si="2"/>
        <v>0</v>
      </c>
      <c r="AA10" s="125">
        <f t="shared" si="2"/>
        <v>0</v>
      </c>
      <c r="AB10" s="125">
        <f t="shared" si="2"/>
        <v>0</v>
      </c>
      <c r="AC10" s="125">
        <f t="shared" si="2"/>
        <v>0</v>
      </c>
      <c r="AD10" s="125">
        <f t="shared" si="2"/>
        <v>0</v>
      </c>
      <c r="AE10" s="125">
        <f t="shared" si="2"/>
        <v>0</v>
      </c>
      <c r="AF10" s="125">
        <f t="shared" si="2"/>
        <v>0</v>
      </c>
      <c r="AG10" s="126"/>
      <c r="AH10" s="127">
        <f>AE10+AC10+AA10+Y10+W10+U10+S10+Q10+O10+M10+K10+I10</f>
        <v>788740.40399999998</v>
      </c>
      <c r="AI10" s="127">
        <f>-G10</f>
        <v>-788740.40399999998</v>
      </c>
    </row>
    <row r="11" spans="2:35" x14ac:dyDescent="0.25">
      <c r="B11" s="128"/>
      <c r="C11" s="129" t="s">
        <v>345</v>
      </c>
      <c r="D11" s="130"/>
      <c r="E11" s="130"/>
      <c r="F11" s="131">
        <v>1346000</v>
      </c>
      <c r="G11" s="191">
        <f>I11+K11+M11+O11+Q11+S11+U11+W11+Y11+AA11+AC11+AE11</f>
        <v>553857</v>
      </c>
      <c r="H11" s="124">
        <f t="shared" si="1"/>
        <v>32353</v>
      </c>
      <c r="I11" s="132">
        <f t="shared" ref="I11:N11" si="3">SUM(I12:I19)</f>
        <v>0</v>
      </c>
      <c r="J11" s="132">
        <f t="shared" si="3"/>
        <v>0</v>
      </c>
      <c r="K11" s="132">
        <f t="shared" si="3"/>
        <v>133570</v>
      </c>
      <c r="L11" s="132">
        <f t="shared" si="3"/>
        <v>8514</v>
      </c>
      <c r="M11" s="132">
        <f t="shared" si="3"/>
        <v>106685</v>
      </c>
      <c r="N11" s="132">
        <f t="shared" si="3"/>
        <v>6475</v>
      </c>
      <c r="O11" s="132">
        <f t="shared" ref="O11:AF11" si="4">SUM(O12:O19)</f>
        <v>117826</v>
      </c>
      <c r="P11" s="132">
        <f t="shared" si="4"/>
        <v>6557</v>
      </c>
      <c r="Q11" s="132">
        <f t="shared" si="4"/>
        <v>0</v>
      </c>
      <c r="R11" s="132">
        <f t="shared" si="4"/>
        <v>0</v>
      </c>
      <c r="S11" s="132">
        <f t="shared" si="4"/>
        <v>195776</v>
      </c>
      <c r="T11" s="132">
        <f t="shared" si="4"/>
        <v>10807</v>
      </c>
      <c r="U11" s="132">
        <f t="shared" si="4"/>
        <v>0</v>
      </c>
      <c r="V11" s="132">
        <f t="shared" si="4"/>
        <v>0</v>
      </c>
      <c r="W11" s="132">
        <f t="shared" si="4"/>
        <v>0</v>
      </c>
      <c r="X11" s="132">
        <f t="shared" si="4"/>
        <v>0</v>
      </c>
      <c r="Y11" s="132">
        <f t="shared" si="4"/>
        <v>0</v>
      </c>
      <c r="Z11" s="132">
        <f t="shared" si="4"/>
        <v>0</v>
      </c>
      <c r="AA11" s="132">
        <f t="shared" si="4"/>
        <v>0</v>
      </c>
      <c r="AB11" s="132">
        <f t="shared" si="4"/>
        <v>0</v>
      </c>
      <c r="AC11" s="132">
        <f t="shared" si="4"/>
        <v>0</v>
      </c>
      <c r="AD11" s="132">
        <f t="shared" si="4"/>
        <v>0</v>
      </c>
      <c r="AE11" s="132">
        <f t="shared" si="4"/>
        <v>0</v>
      </c>
      <c r="AF11" s="132">
        <f t="shared" si="4"/>
        <v>0</v>
      </c>
      <c r="AG11" s="133"/>
    </row>
    <row r="12" spans="2:35" x14ac:dyDescent="0.25">
      <c r="B12" s="128"/>
      <c r="C12" s="134" t="s">
        <v>346</v>
      </c>
      <c r="D12" s="130"/>
      <c r="E12" s="135"/>
      <c r="F12" s="131"/>
      <c r="G12" s="192">
        <f t="shared" si="1"/>
        <v>252631</v>
      </c>
      <c r="H12" s="136">
        <f t="shared" si="1"/>
        <v>11411</v>
      </c>
      <c r="I12" s="130">
        <v>0</v>
      </c>
      <c r="J12" s="137">
        <v>0</v>
      </c>
      <c r="K12" s="138">
        <v>56196</v>
      </c>
      <c r="L12" s="137">
        <v>2676</v>
      </c>
      <c r="M12" s="137">
        <v>46935</v>
      </c>
      <c r="N12" s="139">
        <v>2235</v>
      </c>
      <c r="O12" s="139">
        <v>55430</v>
      </c>
      <c r="P12" s="139">
        <v>2410</v>
      </c>
      <c r="Q12" s="139"/>
      <c r="R12" s="140"/>
      <c r="S12" s="139">
        <v>94070</v>
      </c>
      <c r="T12" s="140">
        <v>4090</v>
      </c>
      <c r="U12" s="139"/>
      <c r="V12" s="141"/>
      <c r="W12" s="139"/>
      <c r="X12" s="140"/>
      <c r="Y12" s="139"/>
      <c r="Z12" s="142"/>
      <c r="AA12" s="139"/>
      <c r="AB12" s="141"/>
      <c r="AC12" s="139"/>
      <c r="AD12" s="143"/>
      <c r="AE12" s="139"/>
      <c r="AF12" s="144"/>
      <c r="AG12" s="133"/>
    </row>
    <row r="13" spans="2:35" x14ac:dyDescent="0.25">
      <c r="B13" s="128"/>
      <c r="C13" s="134" t="s">
        <v>347</v>
      </c>
      <c r="D13" s="130"/>
      <c r="E13" s="135"/>
      <c r="F13" s="131"/>
      <c r="G13" s="192">
        <f t="shared" si="1"/>
        <v>221359</v>
      </c>
      <c r="H13" s="136">
        <f t="shared" si="1"/>
        <v>12622</v>
      </c>
      <c r="I13" s="130">
        <v>0</v>
      </c>
      <c r="J13" s="137">
        <v>0</v>
      </c>
      <c r="K13" s="138">
        <v>54519</v>
      </c>
      <c r="L13" s="137">
        <v>3207</v>
      </c>
      <c r="M13" s="137">
        <v>44710</v>
      </c>
      <c r="N13" s="139">
        <v>2630</v>
      </c>
      <c r="O13" s="139">
        <v>45576</v>
      </c>
      <c r="P13" s="139">
        <v>2532</v>
      </c>
      <c r="Q13" s="139"/>
      <c r="R13" s="140"/>
      <c r="S13" s="139">
        <v>76554</v>
      </c>
      <c r="T13" s="140">
        <v>4253</v>
      </c>
      <c r="U13" s="139"/>
      <c r="V13" s="141"/>
      <c r="W13" s="139"/>
      <c r="X13" s="140"/>
      <c r="Y13" s="139"/>
      <c r="Z13" s="141"/>
      <c r="AA13" s="139"/>
      <c r="AB13" s="141"/>
      <c r="AC13" s="139"/>
      <c r="AD13" s="141"/>
      <c r="AE13" s="139"/>
      <c r="AF13" s="144"/>
      <c r="AG13" s="133"/>
    </row>
    <row r="14" spans="2:35" x14ac:dyDescent="0.25">
      <c r="B14" s="128"/>
      <c r="C14" s="134" t="s">
        <v>348</v>
      </c>
      <c r="D14" s="130"/>
      <c r="E14" s="135"/>
      <c r="F14" s="131"/>
      <c r="G14" s="192">
        <f t="shared" si="1"/>
        <v>20757</v>
      </c>
      <c r="H14" s="136">
        <f t="shared" si="1"/>
        <v>1426</v>
      </c>
      <c r="I14" s="130">
        <v>0</v>
      </c>
      <c r="J14" s="137">
        <v>0</v>
      </c>
      <c r="K14" s="138">
        <v>5418</v>
      </c>
      <c r="L14" s="137">
        <v>387</v>
      </c>
      <c r="M14" s="137">
        <v>3444</v>
      </c>
      <c r="N14" s="139">
        <v>246</v>
      </c>
      <c r="O14" s="139">
        <v>5040</v>
      </c>
      <c r="P14" s="139">
        <v>336</v>
      </c>
      <c r="Q14" s="139"/>
      <c r="R14" s="140"/>
      <c r="S14" s="139">
        <v>6855</v>
      </c>
      <c r="T14" s="140">
        <v>457</v>
      </c>
      <c r="U14" s="139"/>
      <c r="V14" s="141"/>
      <c r="W14" s="139"/>
      <c r="X14" s="140"/>
      <c r="Y14" s="139"/>
      <c r="Z14" s="141"/>
      <c r="AA14" s="139"/>
      <c r="AB14" s="141"/>
      <c r="AC14" s="139"/>
      <c r="AD14" s="141"/>
      <c r="AE14" s="139"/>
      <c r="AF14" s="144"/>
      <c r="AG14" s="133"/>
    </row>
    <row r="15" spans="2:35" x14ac:dyDescent="0.25">
      <c r="B15" s="128"/>
      <c r="C15" s="134" t="s">
        <v>349</v>
      </c>
      <c r="D15" s="130"/>
      <c r="E15" s="135"/>
      <c r="F15" s="131"/>
      <c r="G15" s="192">
        <f t="shared" si="1"/>
        <v>1770</v>
      </c>
      <c r="H15" s="136">
        <f t="shared" si="1"/>
        <v>67</v>
      </c>
      <c r="I15" s="130">
        <v>0</v>
      </c>
      <c r="J15" s="137">
        <v>0</v>
      </c>
      <c r="K15" s="138">
        <v>459</v>
      </c>
      <c r="L15" s="137">
        <v>17</v>
      </c>
      <c r="M15" s="137">
        <v>297</v>
      </c>
      <c r="N15" s="139">
        <v>11</v>
      </c>
      <c r="O15" s="139">
        <v>442</v>
      </c>
      <c r="P15" s="139">
        <v>17</v>
      </c>
      <c r="Q15" s="139"/>
      <c r="R15" s="140"/>
      <c r="S15" s="139">
        <v>572</v>
      </c>
      <c r="T15" s="140">
        <v>22</v>
      </c>
      <c r="U15" s="139"/>
      <c r="V15" s="141"/>
      <c r="W15" s="139"/>
      <c r="X15" s="140"/>
      <c r="Y15" s="139"/>
      <c r="Z15" s="141"/>
      <c r="AA15" s="139"/>
      <c r="AB15" s="141"/>
      <c r="AC15" s="139"/>
      <c r="AD15" s="141"/>
      <c r="AE15" s="139"/>
      <c r="AF15" s="144"/>
      <c r="AG15" s="133"/>
    </row>
    <row r="16" spans="2:35" x14ac:dyDescent="0.25">
      <c r="B16" s="128"/>
      <c r="C16" s="134" t="s">
        <v>350</v>
      </c>
      <c r="D16" s="130"/>
      <c r="E16" s="135"/>
      <c r="F16" s="131"/>
      <c r="G16" s="192">
        <f t="shared" si="1"/>
        <v>39933</v>
      </c>
      <c r="H16" s="136">
        <f t="shared" si="1"/>
        <v>4437</v>
      </c>
      <c r="I16" s="130">
        <v>0</v>
      </c>
      <c r="J16" s="137">
        <v>0</v>
      </c>
      <c r="K16" s="138">
        <v>11736</v>
      </c>
      <c r="L16" s="137">
        <v>1304</v>
      </c>
      <c r="M16" s="137">
        <v>8136</v>
      </c>
      <c r="N16" s="139">
        <v>904</v>
      </c>
      <c r="O16" s="139">
        <v>7812</v>
      </c>
      <c r="P16" s="139">
        <v>868</v>
      </c>
      <c r="Q16" s="139"/>
      <c r="R16" s="140"/>
      <c r="S16" s="139">
        <v>12249</v>
      </c>
      <c r="T16" s="140">
        <v>1361</v>
      </c>
      <c r="U16" s="139"/>
      <c r="V16" s="145"/>
      <c r="W16" s="139"/>
      <c r="X16" s="140"/>
      <c r="Y16" s="139"/>
      <c r="Z16" s="141"/>
      <c r="AA16" s="139"/>
      <c r="AB16" s="141"/>
      <c r="AC16" s="139"/>
      <c r="AD16" s="141"/>
      <c r="AE16" s="139"/>
      <c r="AF16" s="144"/>
      <c r="AG16" s="133"/>
    </row>
    <row r="17" spans="2:35" x14ac:dyDescent="0.25">
      <c r="B17" s="128"/>
      <c r="C17" s="134" t="s">
        <v>351</v>
      </c>
      <c r="D17" s="130"/>
      <c r="E17" s="135"/>
      <c r="F17" s="131"/>
      <c r="G17" s="192">
        <f t="shared" si="1"/>
        <v>12442</v>
      </c>
      <c r="H17" s="136">
        <f t="shared" si="1"/>
        <v>2297</v>
      </c>
      <c r="I17" s="130">
        <v>0</v>
      </c>
      <c r="J17" s="137">
        <v>0</v>
      </c>
      <c r="K17" s="138">
        <v>4545</v>
      </c>
      <c r="L17" s="137">
        <v>909</v>
      </c>
      <c r="M17" s="137">
        <v>2155</v>
      </c>
      <c r="N17" s="139">
        <v>431</v>
      </c>
      <c r="O17" s="139">
        <v>2220</v>
      </c>
      <c r="P17" s="139">
        <v>370</v>
      </c>
      <c r="Q17" s="139"/>
      <c r="R17" s="140"/>
      <c r="S17" s="139">
        <v>3522</v>
      </c>
      <c r="T17" s="140">
        <v>587</v>
      </c>
      <c r="U17" s="139"/>
      <c r="V17" s="145"/>
      <c r="W17" s="139"/>
      <c r="X17" s="140"/>
      <c r="Y17" s="139"/>
      <c r="Z17" s="141"/>
      <c r="AA17" s="139"/>
      <c r="AB17" s="141"/>
      <c r="AC17" s="139"/>
      <c r="AD17" s="141"/>
      <c r="AE17" s="139"/>
      <c r="AF17" s="144"/>
      <c r="AG17" s="133"/>
    </row>
    <row r="18" spans="2:35" x14ac:dyDescent="0.25">
      <c r="B18" s="128"/>
      <c r="C18" s="134" t="s">
        <v>352</v>
      </c>
      <c r="D18" s="130"/>
      <c r="E18" s="135"/>
      <c r="F18" s="131"/>
      <c r="G18" s="192">
        <f t="shared" si="1"/>
        <v>4702</v>
      </c>
      <c r="H18" s="136">
        <f t="shared" si="1"/>
        <v>83</v>
      </c>
      <c r="I18" s="130">
        <v>0</v>
      </c>
      <c r="J18" s="137">
        <v>0</v>
      </c>
      <c r="K18" s="138">
        <v>616</v>
      </c>
      <c r="L18" s="137">
        <v>11</v>
      </c>
      <c r="M18" s="137">
        <v>1008</v>
      </c>
      <c r="N18" s="139">
        <v>18</v>
      </c>
      <c r="O18" s="139">
        <v>1254</v>
      </c>
      <c r="P18" s="139">
        <v>22</v>
      </c>
      <c r="Q18" s="139"/>
      <c r="R18" s="140"/>
      <c r="S18" s="139">
        <v>1824</v>
      </c>
      <c r="T18" s="140">
        <v>32</v>
      </c>
      <c r="U18" s="139"/>
      <c r="V18" s="145"/>
      <c r="W18" s="139"/>
      <c r="X18" s="140"/>
      <c r="Y18" s="139"/>
      <c r="Z18" s="141"/>
      <c r="AA18" s="139"/>
      <c r="AB18" s="141"/>
      <c r="AC18" s="139"/>
      <c r="AD18" s="141"/>
      <c r="AE18" s="139"/>
      <c r="AF18" s="144"/>
      <c r="AG18" s="133"/>
      <c r="AI18" s="107">
        <v>1556058.3</v>
      </c>
    </row>
    <row r="19" spans="2:35" x14ac:dyDescent="0.25">
      <c r="B19" s="128"/>
      <c r="C19" s="134" t="s">
        <v>353</v>
      </c>
      <c r="D19" s="130"/>
      <c r="E19" s="135"/>
      <c r="F19" s="131"/>
      <c r="G19" s="192">
        <f t="shared" si="1"/>
        <v>263</v>
      </c>
      <c r="H19" s="136">
        <f t="shared" si="1"/>
        <v>10</v>
      </c>
      <c r="I19" s="130">
        <v>0</v>
      </c>
      <c r="J19" s="137">
        <v>0</v>
      </c>
      <c r="K19" s="138">
        <v>81</v>
      </c>
      <c r="L19" s="137">
        <v>3</v>
      </c>
      <c r="M19" s="137">
        <v>0</v>
      </c>
      <c r="N19" s="139">
        <v>0</v>
      </c>
      <c r="O19" s="139">
        <v>52</v>
      </c>
      <c r="P19" s="139">
        <v>2</v>
      </c>
      <c r="Q19" s="139"/>
      <c r="R19" s="140"/>
      <c r="S19" s="139">
        <v>130</v>
      </c>
      <c r="T19" s="140">
        <v>5</v>
      </c>
      <c r="U19" s="139"/>
      <c r="V19" s="145"/>
      <c r="W19" s="139"/>
      <c r="X19" s="140"/>
      <c r="Y19" s="139"/>
      <c r="Z19" s="141"/>
      <c r="AA19" s="139"/>
      <c r="AB19" s="141"/>
      <c r="AC19" s="139"/>
      <c r="AD19" s="141"/>
      <c r="AE19" s="139"/>
      <c r="AF19" s="144"/>
      <c r="AG19" s="133"/>
    </row>
    <row r="20" spans="2:35" ht="30" x14ac:dyDescent="0.25">
      <c r="B20" s="128"/>
      <c r="C20" s="146" t="s">
        <v>354</v>
      </c>
      <c r="D20" s="130"/>
      <c r="E20" s="130"/>
      <c r="F20" s="131">
        <v>54000</v>
      </c>
      <c r="G20" s="191">
        <f t="shared" si="1"/>
        <v>10137</v>
      </c>
      <c r="H20" s="124">
        <f t="shared" si="1"/>
        <v>603</v>
      </c>
      <c r="I20" s="132">
        <f t="shared" ref="I20:T20" si="5">SUM(I21:I22)</f>
        <v>1926</v>
      </c>
      <c r="J20" s="132">
        <f t="shared" si="5"/>
        <v>114</v>
      </c>
      <c r="K20" s="132">
        <f t="shared" si="5"/>
        <v>1529</v>
      </c>
      <c r="L20" s="132">
        <f t="shared" si="5"/>
        <v>91</v>
      </c>
      <c r="M20" s="132">
        <f t="shared" si="5"/>
        <v>2365</v>
      </c>
      <c r="N20" s="132">
        <f t="shared" si="5"/>
        <v>140</v>
      </c>
      <c r="O20" s="132">
        <f t="shared" si="5"/>
        <v>1627</v>
      </c>
      <c r="P20" s="132">
        <f t="shared" si="5"/>
        <v>98</v>
      </c>
      <c r="Q20" s="132">
        <f t="shared" si="5"/>
        <v>1215</v>
      </c>
      <c r="R20" s="132">
        <f t="shared" si="5"/>
        <v>72</v>
      </c>
      <c r="S20" s="132">
        <f t="shared" si="5"/>
        <v>1475</v>
      </c>
      <c r="T20" s="132">
        <f t="shared" si="5"/>
        <v>88</v>
      </c>
      <c r="U20" s="132">
        <f t="shared" ref="U20:AF20" si="6">SUM(U21:U22)</f>
        <v>0</v>
      </c>
      <c r="V20" s="132">
        <f t="shared" si="6"/>
        <v>0</v>
      </c>
      <c r="W20" s="132">
        <f t="shared" si="6"/>
        <v>0</v>
      </c>
      <c r="X20" s="132">
        <f t="shared" si="6"/>
        <v>0</v>
      </c>
      <c r="Y20" s="132">
        <f t="shared" si="6"/>
        <v>0</v>
      </c>
      <c r="Z20" s="132">
        <f t="shared" si="6"/>
        <v>0</v>
      </c>
      <c r="AA20" s="132">
        <f t="shared" si="6"/>
        <v>0</v>
      </c>
      <c r="AB20" s="132">
        <f t="shared" si="6"/>
        <v>0</v>
      </c>
      <c r="AC20" s="132">
        <f t="shared" si="6"/>
        <v>0</v>
      </c>
      <c r="AD20" s="132">
        <f t="shared" si="6"/>
        <v>0</v>
      </c>
      <c r="AE20" s="132">
        <f t="shared" si="6"/>
        <v>0</v>
      </c>
      <c r="AF20" s="132">
        <f t="shared" si="6"/>
        <v>0</v>
      </c>
      <c r="AG20" s="133"/>
    </row>
    <row r="21" spans="2:35" x14ac:dyDescent="0.25">
      <c r="B21" s="128"/>
      <c r="C21" s="134" t="s">
        <v>347</v>
      </c>
      <c r="D21" s="130"/>
      <c r="E21" s="130"/>
      <c r="F21" s="147"/>
      <c r="G21" s="192">
        <f t="shared" si="1"/>
        <v>9605</v>
      </c>
      <c r="H21" s="136">
        <f t="shared" si="1"/>
        <v>565</v>
      </c>
      <c r="I21" s="130">
        <v>1870</v>
      </c>
      <c r="J21" s="148">
        <v>110</v>
      </c>
      <c r="K21" s="139">
        <v>1445</v>
      </c>
      <c r="L21" s="149">
        <v>85</v>
      </c>
      <c r="M21" s="139">
        <v>2295</v>
      </c>
      <c r="N21" s="144">
        <v>135</v>
      </c>
      <c r="O21" s="139">
        <v>1445</v>
      </c>
      <c r="P21" s="144">
        <v>85</v>
      </c>
      <c r="Q21" s="139">
        <v>1173</v>
      </c>
      <c r="R21" s="144">
        <v>69</v>
      </c>
      <c r="S21" s="139">
        <v>1377</v>
      </c>
      <c r="T21" s="144">
        <v>81</v>
      </c>
      <c r="U21" s="139"/>
      <c r="V21" s="144"/>
      <c r="W21" s="139"/>
      <c r="X21" s="144"/>
      <c r="Y21" s="139"/>
      <c r="Z21" s="144"/>
      <c r="AA21" s="139"/>
      <c r="AB21" s="144"/>
      <c r="AC21" s="139"/>
      <c r="AD21" s="144"/>
      <c r="AE21" s="139"/>
      <c r="AF21" s="144"/>
      <c r="AG21" s="133"/>
    </row>
    <row r="22" spans="2:35" x14ac:dyDescent="0.25">
      <c r="B22" s="128"/>
      <c r="C22" s="134" t="s">
        <v>348</v>
      </c>
      <c r="D22" s="130"/>
      <c r="E22" s="130"/>
      <c r="F22" s="147"/>
      <c r="G22" s="192">
        <f t="shared" si="1"/>
        <v>532</v>
      </c>
      <c r="H22" s="136">
        <f t="shared" si="1"/>
        <v>38</v>
      </c>
      <c r="I22" s="130">
        <v>56</v>
      </c>
      <c r="J22" s="148">
        <v>4</v>
      </c>
      <c r="K22" s="139">
        <v>84</v>
      </c>
      <c r="L22" s="149">
        <v>6</v>
      </c>
      <c r="M22" s="139">
        <v>70</v>
      </c>
      <c r="N22" s="144">
        <v>5</v>
      </c>
      <c r="O22" s="139">
        <v>182</v>
      </c>
      <c r="P22" s="144">
        <v>13</v>
      </c>
      <c r="Q22" s="139">
        <v>42</v>
      </c>
      <c r="R22" s="144">
        <v>3</v>
      </c>
      <c r="S22" s="139">
        <v>98</v>
      </c>
      <c r="T22" s="144">
        <v>7</v>
      </c>
      <c r="U22" s="139"/>
      <c r="V22" s="144"/>
      <c r="W22" s="139"/>
      <c r="X22" s="144"/>
      <c r="Y22" s="139"/>
      <c r="Z22" s="144"/>
      <c r="AA22" s="139"/>
      <c r="AB22" s="144"/>
      <c r="AC22" s="139"/>
      <c r="AD22" s="144"/>
      <c r="AE22" s="139"/>
      <c r="AF22" s="144"/>
      <c r="AG22" s="133"/>
    </row>
    <row r="23" spans="2:35" ht="60" x14ac:dyDescent="0.25">
      <c r="B23" s="128"/>
      <c r="C23" s="146" t="s">
        <v>355</v>
      </c>
      <c r="D23" s="130"/>
      <c r="E23" s="130"/>
      <c r="F23" s="131">
        <v>200000</v>
      </c>
      <c r="G23" s="191">
        <f t="shared" si="1"/>
        <v>44521.044000000002</v>
      </c>
      <c r="H23" s="124">
        <f t="shared" si="1"/>
        <v>954</v>
      </c>
      <c r="I23" s="132">
        <f t="shared" ref="I23:T23" si="7">SUM(I24:I27)</f>
        <v>8874</v>
      </c>
      <c r="J23" s="132">
        <f t="shared" si="7"/>
        <v>173</v>
      </c>
      <c r="K23" s="132">
        <f t="shared" si="7"/>
        <v>8950</v>
      </c>
      <c r="L23" s="132">
        <f t="shared" si="7"/>
        <v>180</v>
      </c>
      <c r="M23" s="132">
        <f t="shared" si="7"/>
        <v>8950</v>
      </c>
      <c r="N23" s="132">
        <f t="shared" si="7"/>
        <v>184</v>
      </c>
      <c r="O23" s="132">
        <f t="shared" si="7"/>
        <v>640</v>
      </c>
      <c r="P23" s="132">
        <f t="shared" si="7"/>
        <v>18</v>
      </c>
      <c r="Q23" s="132">
        <f t="shared" si="7"/>
        <v>9073.0040000000008</v>
      </c>
      <c r="R23" s="132">
        <f t="shared" si="7"/>
        <v>213</v>
      </c>
      <c r="S23" s="132">
        <f t="shared" si="7"/>
        <v>8034.04</v>
      </c>
      <c r="T23" s="132">
        <f t="shared" si="7"/>
        <v>186</v>
      </c>
      <c r="U23" s="132">
        <f t="shared" ref="U23:AF23" si="8">SUM(U24:U27)</f>
        <v>0</v>
      </c>
      <c r="V23" s="132">
        <f t="shared" si="8"/>
        <v>0</v>
      </c>
      <c r="W23" s="132">
        <f t="shared" si="8"/>
        <v>0</v>
      </c>
      <c r="X23" s="132">
        <f t="shared" si="8"/>
        <v>0</v>
      </c>
      <c r="Y23" s="132">
        <f t="shared" si="8"/>
        <v>0</v>
      </c>
      <c r="Z23" s="132">
        <f t="shared" si="8"/>
        <v>0</v>
      </c>
      <c r="AA23" s="132">
        <f t="shared" si="8"/>
        <v>0</v>
      </c>
      <c r="AB23" s="132">
        <f t="shared" si="8"/>
        <v>0</v>
      </c>
      <c r="AC23" s="132">
        <f t="shared" si="8"/>
        <v>0</v>
      </c>
      <c r="AD23" s="132">
        <f t="shared" si="8"/>
        <v>0</v>
      </c>
      <c r="AE23" s="132">
        <f t="shared" si="8"/>
        <v>0</v>
      </c>
      <c r="AF23" s="132">
        <f t="shared" si="8"/>
        <v>0</v>
      </c>
      <c r="AG23" s="133"/>
    </row>
    <row r="24" spans="2:35" ht="30" x14ac:dyDescent="0.25">
      <c r="B24" s="128"/>
      <c r="C24" s="134" t="s">
        <v>356</v>
      </c>
      <c r="D24" s="130"/>
      <c r="E24" s="130"/>
      <c r="F24" s="131"/>
      <c r="G24" s="192">
        <f t="shared" si="1"/>
        <v>3130</v>
      </c>
      <c r="H24" s="136">
        <f t="shared" si="1"/>
        <v>313</v>
      </c>
      <c r="I24" s="130">
        <v>540</v>
      </c>
      <c r="J24" s="148">
        <v>54</v>
      </c>
      <c r="K24" s="139">
        <v>580</v>
      </c>
      <c r="L24" s="150">
        <v>58</v>
      </c>
      <c r="M24" s="151">
        <v>600</v>
      </c>
      <c r="N24" s="144">
        <v>60</v>
      </c>
      <c r="O24" s="139">
        <v>70</v>
      </c>
      <c r="P24" s="144">
        <v>7</v>
      </c>
      <c r="Q24" s="139">
        <v>720</v>
      </c>
      <c r="R24" s="144">
        <v>72</v>
      </c>
      <c r="S24" s="139">
        <v>620</v>
      </c>
      <c r="T24" s="144">
        <v>62</v>
      </c>
      <c r="U24" s="151"/>
      <c r="V24" s="152"/>
      <c r="W24" s="151"/>
      <c r="X24" s="152"/>
      <c r="Y24" s="151"/>
      <c r="Z24" s="144"/>
      <c r="AA24" s="139"/>
      <c r="AB24" s="144"/>
      <c r="AC24" s="139"/>
      <c r="AD24" s="144"/>
      <c r="AE24" s="139"/>
      <c r="AF24" s="144"/>
      <c r="AG24" s="133"/>
    </row>
    <row r="25" spans="2:35" ht="30" x14ac:dyDescent="0.25">
      <c r="B25" s="128"/>
      <c r="C25" s="134" t="s">
        <v>357</v>
      </c>
      <c r="D25" s="130"/>
      <c r="E25" s="130"/>
      <c r="F25" s="131"/>
      <c r="G25" s="192">
        <f t="shared" si="1"/>
        <v>9381</v>
      </c>
      <c r="H25" s="136">
        <f t="shared" si="1"/>
        <v>313</v>
      </c>
      <c r="I25" s="130">
        <v>1620</v>
      </c>
      <c r="J25" s="148">
        <v>54</v>
      </c>
      <c r="K25" s="139">
        <v>1740</v>
      </c>
      <c r="L25" s="150">
        <v>58</v>
      </c>
      <c r="M25" s="151">
        <v>1800</v>
      </c>
      <c r="N25" s="144">
        <v>60</v>
      </c>
      <c r="O25" s="139">
        <v>210</v>
      </c>
      <c r="P25" s="144">
        <v>7</v>
      </c>
      <c r="Q25" s="139">
        <v>2160</v>
      </c>
      <c r="R25" s="144">
        <v>72</v>
      </c>
      <c r="S25" s="139">
        <v>1851</v>
      </c>
      <c r="T25" s="144">
        <v>62</v>
      </c>
      <c r="U25" s="151"/>
      <c r="V25" s="152"/>
      <c r="W25" s="151"/>
      <c r="X25" s="152"/>
      <c r="Y25" s="151"/>
      <c r="Z25" s="144"/>
      <c r="AA25" s="139"/>
      <c r="AB25" s="144"/>
      <c r="AC25" s="139"/>
      <c r="AD25" s="144"/>
      <c r="AE25" s="139"/>
      <c r="AF25" s="144"/>
      <c r="AG25" s="133"/>
    </row>
    <row r="26" spans="2:35" ht="30" x14ac:dyDescent="0.25">
      <c r="B26" s="128"/>
      <c r="C26" s="134" t="s">
        <v>358</v>
      </c>
      <c r="D26" s="130"/>
      <c r="E26" s="130"/>
      <c r="F26" s="131"/>
      <c r="G26" s="192">
        <f t="shared" ref="G26:H41" si="9">I26+K26+M26+O26+Q26+S26+U26+W26+Y26+AA26+AC26+AE26</f>
        <v>29794</v>
      </c>
      <c r="H26" s="136">
        <f t="shared" si="9"/>
        <v>303</v>
      </c>
      <c r="I26" s="130">
        <v>5724</v>
      </c>
      <c r="J26" s="148">
        <v>54</v>
      </c>
      <c r="K26" s="139">
        <v>6090</v>
      </c>
      <c r="L26" s="150">
        <v>58</v>
      </c>
      <c r="M26" s="151">
        <v>6010</v>
      </c>
      <c r="N26" s="144">
        <v>58</v>
      </c>
      <c r="O26" s="139">
        <v>360</v>
      </c>
      <c r="P26" s="144">
        <v>4</v>
      </c>
      <c r="Q26" s="139">
        <v>6120</v>
      </c>
      <c r="R26" s="144">
        <v>68</v>
      </c>
      <c r="S26" s="139">
        <v>5490</v>
      </c>
      <c r="T26" s="144">
        <v>61</v>
      </c>
      <c r="U26" s="151"/>
      <c r="V26" s="152"/>
      <c r="W26" s="151"/>
      <c r="X26" s="152"/>
      <c r="Y26" s="151"/>
      <c r="Z26" s="144"/>
      <c r="AA26" s="139"/>
      <c r="AB26" s="144"/>
      <c r="AC26" s="139"/>
      <c r="AD26" s="144"/>
      <c r="AE26" s="139"/>
      <c r="AF26" s="144"/>
      <c r="AG26" s="133"/>
    </row>
    <row r="27" spans="2:35" ht="30" x14ac:dyDescent="0.25">
      <c r="B27" s="128"/>
      <c r="C27" s="134" t="s">
        <v>359</v>
      </c>
      <c r="D27" s="130"/>
      <c r="E27" s="130"/>
      <c r="F27" s="131"/>
      <c r="G27" s="192">
        <f t="shared" si="9"/>
        <v>2216.0439999999999</v>
      </c>
      <c r="H27" s="136">
        <f t="shared" si="9"/>
        <v>25</v>
      </c>
      <c r="I27" s="130">
        <v>990</v>
      </c>
      <c r="J27" s="148">
        <v>11</v>
      </c>
      <c r="K27" s="139">
        <v>540</v>
      </c>
      <c r="L27" s="150">
        <v>6</v>
      </c>
      <c r="M27" s="151">
        <v>540</v>
      </c>
      <c r="N27" s="144">
        <v>6</v>
      </c>
      <c r="O27" s="139">
        <v>0</v>
      </c>
      <c r="P27" s="144">
        <v>0</v>
      </c>
      <c r="Q27" s="139">
        <v>73.004000000000005</v>
      </c>
      <c r="R27" s="144">
        <v>1</v>
      </c>
      <c r="S27" s="139">
        <v>73.040000000000006</v>
      </c>
      <c r="T27" s="144">
        <v>1</v>
      </c>
      <c r="U27" s="151"/>
      <c r="V27" s="152"/>
      <c r="W27" s="151"/>
      <c r="X27" s="152"/>
      <c r="Y27" s="151"/>
      <c r="Z27" s="144"/>
      <c r="AA27" s="139"/>
      <c r="AB27" s="144"/>
      <c r="AC27" s="139"/>
      <c r="AD27" s="144"/>
      <c r="AE27" s="139"/>
      <c r="AF27" s="144"/>
      <c r="AG27" s="133"/>
    </row>
    <row r="28" spans="2:35" ht="30" x14ac:dyDescent="0.25">
      <c r="B28" s="128"/>
      <c r="C28" s="146" t="s">
        <v>360</v>
      </c>
      <c r="D28" s="130"/>
      <c r="E28" s="130"/>
      <c r="F28" s="130">
        <v>400000</v>
      </c>
      <c r="G28" s="191">
        <f t="shared" si="9"/>
        <v>180225.36</v>
      </c>
      <c r="H28" s="124">
        <f t="shared" si="9"/>
        <v>4311</v>
      </c>
      <c r="I28" s="132">
        <f t="shared" ref="I28:T28" si="10">SUM(I29:I33)</f>
        <v>22810.78</v>
      </c>
      <c r="J28" s="132">
        <f t="shared" si="10"/>
        <v>549</v>
      </c>
      <c r="K28" s="132">
        <f t="shared" si="10"/>
        <v>22905.48</v>
      </c>
      <c r="L28" s="132">
        <f t="shared" si="10"/>
        <v>549</v>
      </c>
      <c r="M28" s="132">
        <f t="shared" si="10"/>
        <v>22919.1</v>
      </c>
      <c r="N28" s="132">
        <f t="shared" si="10"/>
        <v>545</v>
      </c>
      <c r="O28" s="132">
        <f t="shared" si="10"/>
        <v>40050</v>
      </c>
      <c r="P28" s="132">
        <f t="shared" si="10"/>
        <v>954</v>
      </c>
      <c r="Q28" s="132">
        <f t="shared" si="10"/>
        <v>33375</v>
      </c>
      <c r="R28" s="132">
        <f t="shared" si="10"/>
        <v>800</v>
      </c>
      <c r="S28" s="132">
        <f t="shared" si="10"/>
        <v>38165</v>
      </c>
      <c r="T28" s="132">
        <f t="shared" si="10"/>
        <v>914</v>
      </c>
      <c r="U28" s="132">
        <f t="shared" ref="U28:AF28" si="11">SUM(U29:U33)</f>
        <v>0</v>
      </c>
      <c r="V28" s="132">
        <f t="shared" si="11"/>
        <v>0</v>
      </c>
      <c r="W28" s="132">
        <f t="shared" si="11"/>
        <v>0</v>
      </c>
      <c r="X28" s="132">
        <f t="shared" si="11"/>
        <v>0</v>
      </c>
      <c r="Y28" s="132">
        <f t="shared" si="11"/>
        <v>0</v>
      </c>
      <c r="Z28" s="132">
        <f t="shared" si="11"/>
        <v>0</v>
      </c>
      <c r="AA28" s="132">
        <f t="shared" si="11"/>
        <v>0</v>
      </c>
      <c r="AB28" s="132">
        <f t="shared" si="11"/>
        <v>0</v>
      </c>
      <c r="AC28" s="132">
        <f t="shared" si="11"/>
        <v>0</v>
      </c>
      <c r="AD28" s="132">
        <f t="shared" si="11"/>
        <v>0</v>
      </c>
      <c r="AE28" s="132">
        <f t="shared" si="11"/>
        <v>0</v>
      </c>
      <c r="AF28" s="132">
        <f t="shared" si="11"/>
        <v>0</v>
      </c>
      <c r="AG28" s="133"/>
    </row>
    <row r="29" spans="2:35" ht="60" x14ac:dyDescent="0.25">
      <c r="B29" s="153"/>
      <c r="C29" s="134" t="s">
        <v>361</v>
      </c>
      <c r="D29" s="130"/>
      <c r="E29" s="130"/>
      <c r="F29" s="130"/>
      <c r="G29" s="192">
        <f t="shared" si="9"/>
        <v>48694.36</v>
      </c>
      <c r="H29" s="136">
        <f t="shared" si="9"/>
        <v>1192</v>
      </c>
      <c r="I29" s="130">
        <v>5673.78</v>
      </c>
      <c r="J29" s="135">
        <v>133</v>
      </c>
      <c r="K29" s="130">
        <f>4480+980.48</f>
        <v>5460.48</v>
      </c>
      <c r="L29" s="135">
        <v>128</v>
      </c>
      <c r="M29" s="130">
        <v>5200.1000000000004</v>
      </c>
      <c r="N29" s="135">
        <v>122</v>
      </c>
      <c r="O29" s="130">
        <v>11520</v>
      </c>
      <c r="P29" s="135">
        <v>288</v>
      </c>
      <c r="Q29" s="130">
        <v>9960</v>
      </c>
      <c r="R29" s="135">
        <v>249</v>
      </c>
      <c r="S29" s="130">
        <v>10880</v>
      </c>
      <c r="T29" s="135">
        <v>272</v>
      </c>
      <c r="U29" s="132"/>
      <c r="V29" s="154"/>
      <c r="W29" s="132"/>
      <c r="X29" s="154"/>
      <c r="Y29" s="132"/>
      <c r="Z29" s="135"/>
      <c r="AA29" s="130"/>
      <c r="AB29" s="135"/>
      <c r="AC29" s="130"/>
      <c r="AD29" s="135"/>
      <c r="AE29" s="130"/>
      <c r="AF29" s="135"/>
      <c r="AG29" s="155"/>
    </row>
    <row r="30" spans="2:35" x14ac:dyDescent="0.25">
      <c r="B30" s="153"/>
      <c r="C30" s="134" t="s">
        <v>362</v>
      </c>
      <c r="D30" s="130"/>
      <c r="E30" s="130"/>
      <c r="F30" s="130"/>
      <c r="G30" s="192">
        <f t="shared" si="9"/>
        <v>21541</v>
      </c>
      <c r="H30" s="136">
        <f t="shared" si="9"/>
        <v>921</v>
      </c>
      <c r="I30" s="130">
        <v>2667</v>
      </c>
      <c r="J30" s="135">
        <v>127</v>
      </c>
      <c r="K30" s="130">
        <v>2625</v>
      </c>
      <c r="L30" s="135">
        <v>125</v>
      </c>
      <c r="M30" s="130">
        <v>2499</v>
      </c>
      <c r="N30" s="135">
        <v>119</v>
      </c>
      <c r="O30" s="130">
        <v>4750</v>
      </c>
      <c r="P30" s="135">
        <v>190</v>
      </c>
      <c r="Q30" s="130">
        <v>4125</v>
      </c>
      <c r="R30" s="135">
        <v>165</v>
      </c>
      <c r="S30" s="130">
        <v>4875</v>
      </c>
      <c r="T30" s="135">
        <v>195</v>
      </c>
      <c r="U30" s="132"/>
      <c r="V30" s="154"/>
      <c r="W30" s="132"/>
      <c r="X30" s="154"/>
      <c r="Y30" s="132"/>
      <c r="Z30" s="135"/>
      <c r="AA30" s="130"/>
      <c r="AB30" s="135"/>
      <c r="AC30" s="130"/>
      <c r="AD30" s="135"/>
      <c r="AE30" s="130"/>
      <c r="AF30" s="135"/>
      <c r="AG30" s="155"/>
    </row>
    <row r="31" spans="2:35" ht="25.5" customHeight="1" x14ac:dyDescent="0.25">
      <c r="B31" s="153"/>
      <c r="C31" s="134" t="s">
        <v>363</v>
      </c>
      <c r="D31" s="130"/>
      <c r="E31" s="130"/>
      <c r="F31" s="130"/>
      <c r="G31" s="192">
        <f t="shared" si="9"/>
        <v>43980</v>
      </c>
      <c r="H31" s="136">
        <f t="shared" si="9"/>
        <v>733</v>
      </c>
      <c r="I31" s="130">
        <v>5820</v>
      </c>
      <c r="J31" s="135">
        <v>97</v>
      </c>
      <c r="K31" s="130">
        <v>5940</v>
      </c>
      <c r="L31" s="135">
        <v>99</v>
      </c>
      <c r="M31" s="130">
        <v>6120</v>
      </c>
      <c r="N31" s="135">
        <v>102</v>
      </c>
      <c r="O31" s="130">
        <v>9420</v>
      </c>
      <c r="P31" s="135">
        <v>157</v>
      </c>
      <c r="Q31" s="130">
        <v>7620</v>
      </c>
      <c r="R31" s="135">
        <v>127</v>
      </c>
      <c r="S31" s="130">
        <v>9060</v>
      </c>
      <c r="T31" s="135">
        <v>151</v>
      </c>
      <c r="U31" s="132"/>
      <c r="V31" s="154"/>
      <c r="W31" s="132"/>
      <c r="X31" s="154"/>
      <c r="Y31" s="132"/>
      <c r="Z31" s="135"/>
      <c r="AA31" s="130"/>
      <c r="AB31" s="135"/>
      <c r="AC31" s="130"/>
      <c r="AD31" s="135"/>
      <c r="AE31" s="130"/>
      <c r="AF31" s="135"/>
      <c r="AG31" s="155"/>
    </row>
    <row r="32" spans="2:35" x14ac:dyDescent="0.25">
      <c r="B32" s="153"/>
      <c r="C32" s="134" t="s">
        <v>364</v>
      </c>
      <c r="D32" s="130"/>
      <c r="E32" s="130"/>
      <c r="F32" s="130"/>
      <c r="G32" s="192">
        <f t="shared" si="9"/>
        <v>28960</v>
      </c>
      <c r="H32" s="136">
        <f t="shared" si="9"/>
        <v>724</v>
      </c>
      <c r="I32" s="130">
        <v>3800</v>
      </c>
      <c r="J32" s="135">
        <v>95</v>
      </c>
      <c r="K32" s="130">
        <v>3880</v>
      </c>
      <c r="L32" s="135">
        <v>97</v>
      </c>
      <c r="M32" s="130">
        <v>4000</v>
      </c>
      <c r="N32" s="135">
        <v>100</v>
      </c>
      <c r="O32" s="130">
        <v>6360</v>
      </c>
      <c r="P32" s="135">
        <v>159</v>
      </c>
      <c r="Q32" s="130">
        <v>5120</v>
      </c>
      <c r="R32" s="135">
        <v>128</v>
      </c>
      <c r="S32" s="130">
        <v>5800</v>
      </c>
      <c r="T32" s="135">
        <v>145</v>
      </c>
      <c r="U32" s="132"/>
      <c r="V32" s="154"/>
      <c r="W32" s="132"/>
      <c r="X32" s="154"/>
      <c r="Y32" s="132"/>
      <c r="Z32" s="135"/>
      <c r="AA32" s="130"/>
      <c r="AB32" s="135"/>
      <c r="AC32" s="130"/>
      <c r="AD32" s="135"/>
      <c r="AE32" s="130"/>
      <c r="AF32" s="135"/>
      <c r="AG32" s="155"/>
    </row>
    <row r="33" spans="2:33" ht="30" x14ac:dyDescent="0.25">
      <c r="B33" s="153"/>
      <c r="C33" s="134" t="s">
        <v>365</v>
      </c>
      <c r="D33" s="130"/>
      <c r="E33" s="130"/>
      <c r="F33" s="130"/>
      <c r="G33" s="192">
        <f t="shared" si="9"/>
        <v>37050</v>
      </c>
      <c r="H33" s="136">
        <f t="shared" si="9"/>
        <v>741</v>
      </c>
      <c r="I33" s="130">
        <v>4850</v>
      </c>
      <c r="J33" s="135">
        <v>97</v>
      </c>
      <c r="K33" s="130">
        <v>5000</v>
      </c>
      <c r="L33" s="135">
        <v>100</v>
      </c>
      <c r="M33" s="130">
        <v>5100</v>
      </c>
      <c r="N33" s="135">
        <v>102</v>
      </c>
      <c r="O33" s="130">
        <v>8000</v>
      </c>
      <c r="P33" s="135">
        <v>160</v>
      </c>
      <c r="Q33" s="130">
        <v>6550</v>
      </c>
      <c r="R33" s="135">
        <v>131</v>
      </c>
      <c r="S33" s="130">
        <v>7550</v>
      </c>
      <c r="T33" s="135">
        <v>151</v>
      </c>
      <c r="U33" s="132"/>
      <c r="V33" s="154"/>
      <c r="W33" s="132"/>
      <c r="X33" s="154"/>
      <c r="Y33" s="132"/>
      <c r="Z33" s="135"/>
      <c r="AA33" s="130"/>
      <c r="AB33" s="135"/>
      <c r="AC33" s="130"/>
      <c r="AD33" s="135"/>
      <c r="AE33" s="130"/>
      <c r="AF33" s="135"/>
      <c r="AG33" s="155"/>
    </row>
    <row r="34" spans="2:33" x14ac:dyDescent="0.25">
      <c r="B34" s="120" t="s">
        <v>366</v>
      </c>
      <c r="C34" s="156" t="s">
        <v>367</v>
      </c>
      <c r="D34" s="147">
        <v>14280000</v>
      </c>
      <c r="E34" s="147"/>
      <c r="F34" s="147">
        <f>SUM(F35:F38)</f>
        <v>14280000</v>
      </c>
      <c r="G34" s="191">
        <f t="shared" si="9"/>
        <v>10942441.769999998</v>
      </c>
      <c r="H34" s="124">
        <f>J34+L34+N34+P34+R34+T34+V34+X34+Z34+AB34+AD34+AF34</f>
        <v>3233</v>
      </c>
      <c r="I34" s="132">
        <f t="shared" ref="I34:N34" si="12">SUM(I35:I38)</f>
        <v>645737.79</v>
      </c>
      <c r="J34" s="132">
        <f t="shared" si="12"/>
        <v>82</v>
      </c>
      <c r="K34" s="132">
        <f t="shared" si="12"/>
        <v>1234</v>
      </c>
      <c r="L34" s="132">
        <f t="shared" si="12"/>
        <v>1233</v>
      </c>
      <c r="M34" s="132">
        <f t="shared" si="12"/>
        <v>9156050.2899999991</v>
      </c>
      <c r="N34" s="132">
        <f t="shared" si="12"/>
        <v>353</v>
      </c>
      <c r="O34" s="132">
        <f t="shared" ref="O34:AF34" si="13">SUM(O35:O38)</f>
        <v>788316.7</v>
      </c>
      <c r="P34" s="132">
        <f t="shared" si="13"/>
        <v>562</v>
      </c>
      <c r="Q34" s="132">
        <f t="shared" si="13"/>
        <v>502</v>
      </c>
      <c r="R34" s="132">
        <f t="shared" si="13"/>
        <v>502</v>
      </c>
      <c r="S34" s="132">
        <f t="shared" si="13"/>
        <v>350600.99</v>
      </c>
      <c r="T34" s="132">
        <f t="shared" si="13"/>
        <v>501</v>
      </c>
      <c r="U34" s="132">
        <f t="shared" si="13"/>
        <v>0</v>
      </c>
      <c r="V34" s="132">
        <f t="shared" si="13"/>
        <v>0</v>
      </c>
      <c r="W34" s="132">
        <f t="shared" si="13"/>
        <v>0</v>
      </c>
      <c r="X34" s="132">
        <f t="shared" si="13"/>
        <v>0</v>
      </c>
      <c r="Y34" s="132">
        <f t="shared" si="13"/>
        <v>0</v>
      </c>
      <c r="Z34" s="132">
        <f t="shared" si="13"/>
        <v>0</v>
      </c>
      <c r="AA34" s="132">
        <f t="shared" si="13"/>
        <v>0</v>
      </c>
      <c r="AB34" s="132">
        <f t="shared" si="13"/>
        <v>0</v>
      </c>
      <c r="AC34" s="132">
        <f t="shared" si="13"/>
        <v>0</v>
      </c>
      <c r="AD34" s="132">
        <f t="shared" si="13"/>
        <v>0</v>
      </c>
      <c r="AE34" s="132">
        <f t="shared" si="13"/>
        <v>0</v>
      </c>
      <c r="AF34" s="132">
        <f t="shared" si="13"/>
        <v>0</v>
      </c>
      <c r="AG34" s="157"/>
    </row>
    <row r="35" spans="2:33" ht="30" x14ac:dyDescent="0.25">
      <c r="B35" s="128"/>
      <c r="C35" s="134" t="s">
        <v>368</v>
      </c>
      <c r="D35" s="130"/>
      <c r="E35" s="135"/>
      <c r="F35" s="131">
        <v>9800000</v>
      </c>
      <c r="G35" s="192">
        <f t="shared" si="9"/>
        <v>9279271.7799999975</v>
      </c>
      <c r="H35" s="136">
        <f>J35+L35+N35+P35+R35+T35+V35+X35+Z35+AB35+AD35+AF35</f>
        <v>0</v>
      </c>
      <c r="I35" s="130">
        <v>645655.79</v>
      </c>
      <c r="J35" s="148"/>
      <c r="K35" s="139"/>
      <c r="L35" s="144"/>
      <c r="M35" s="142">
        <v>7845861.2899999991</v>
      </c>
      <c r="N35" s="144"/>
      <c r="O35" s="139">
        <v>787754.7</v>
      </c>
      <c r="P35" s="144"/>
      <c r="Q35" s="142"/>
      <c r="R35" s="144"/>
      <c r="S35" s="139"/>
      <c r="T35" s="144"/>
      <c r="U35" s="158"/>
      <c r="V35" s="144"/>
      <c r="W35" s="139"/>
      <c r="X35" s="144"/>
      <c r="Y35" s="142"/>
      <c r="Z35" s="144"/>
      <c r="AA35" s="139"/>
      <c r="AB35" s="144"/>
      <c r="AC35" s="142"/>
      <c r="AD35" s="144"/>
      <c r="AE35" s="139"/>
      <c r="AF35" s="144"/>
      <c r="AG35" s="133"/>
    </row>
    <row r="36" spans="2:33" ht="30" x14ac:dyDescent="0.25">
      <c r="B36" s="128"/>
      <c r="C36" s="134" t="s">
        <v>20</v>
      </c>
      <c r="D36" s="130"/>
      <c r="E36" s="135"/>
      <c r="F36" s="131">
        <v>140000</v>
      </c>
      <c r="G36" s="192">
        <f t="shared" si="9"/>
        <v>15000</v>
      </c>
      <c r="H36" s="136">
        <f t="shared" si="9"/>
        <v>0</v>
      </c>
      <c r="I36" s="130"/>
      <c r="J36" s="148"/>
      <c r="K36" s="142"/>
      <c r="L36" s="144"/>
      <c r="M36" s="142"/>
      <c r="N36" s="144"/>
      <c r="O36" s="139"/>
      <c r="P36" s="144"/>
      <c r="Q36" s="139"/>
      <c r="R36" s="144"/>
      <c r="S36" s="142">
        <v>15000</v>
      </c>
      <c r="T36" s="144"/>
      <c r="U36" s="139"/>
      <c r="V36" s="144"/>
      <c r="W36" s="139"/>
      <c r="X36" s="144"/>
      <c r="Y36" s="142"/>
      <c r="Z36" s="144"/>
      <c r="AA36" s="139"/>
      <c r="AB36" s="144"/>
      <c r="AC36" s="139"/>
      <c r="AD36" s="144"/>
      <c r="AE36" s="139"/>
      <c r="AF36" s="144"/>
      <c r="AG36" s="133"/>
    </row>
    <row r="37" spans="2:33" ht="30" x14ac:dyDescent="0.25">
      <c r="B37" s="128"/>
      <c r="C37" s="134" t="s">
        <v>369</v>
      </c>
      <c r="D37" s="130"/>
      <c r="E37" s="135"/>
      <c r="F37" s="131">
        <v>4300000</v>
      </c>
      <c r="G37" s="192">
        <f t="shared" si="9"/>
        <v>1644935.99</v>
      </c>
      <c r="H37" s="136">
        <f>J37+L37+N37+P37+R37+T37+V37+X37+Z37+AB37+AD37+AF37</f>
        <v>0</v>
      </c>
      <c r="I37" s="130"/>
      <c r="J37" s="148"/>
      <c r="K37" s="139"/>
      <c r="L37" s="144"/>
      <c r="M37" s="139">
        <v>1309836</v>
      </c>
      <c r="N37" s="144"/>
      <c r="O37" s="139"/>
      <c r="P37" s="144"/>
      <c r="Q37" s="139"/>
      <c r="R37" s="159"/>
      <c r="S37" s="139">
        <v>335099.99</v>
      </c>
      <c r="T37" s="144"/>
      <c r="U37" s="158"/>
      <c r="V37" s="144"/>
      <c r="W37" s="139"/>
      <c r="X37" s="144"/>
      <c r="Y37" s="142"/>
      <c r="Z37" s="144"/>
      <c r="AA37" s="139"/>
      <c r="AB37" s="144"/>
      <c r="AC37" s="139"/>
      <c r="AD37" s="144"/>
      <c r="AE37" s="139"/>
      <c r="AF37" s="144"/>
      <c r="AG37" s="133"/>
    </row>
    <row r="38" spans="2:33" ht="30" x14ac:dyDescent="0.25">
      <c r="B38" s="128"/>
      <c r="C38" s="134" t="s">
        <v>22</v>
      </c>
      <c r="D38" s="160"/>
      <c r="E38" s="161"/>
      <c r="F38" s="162">
        <v>40000</v>
      </c>
      <c r="G38" s="192">
        <f t="shared" si="9"/>
        <v>3234</v>
      </c>
      <c r="H38" s="136">
        <f>J38+L38+N38+P38+R38+T38+V38+X38+Z38+AB38+AD38+AF38</f>
        <v>3233</v>
      </c>
      <c r="I38" s="130">
        <v>82</v>
      </c>
      <c r="J38" s="130">
        <v>82</v>
      </c>
      <c r="K38" s="130">
        <v>1234</v>
      </c>
      <c r="L38" s="130">
        <v>1233</v>
      </c>
      <c r="M38" s="130">
        <v>353</v>
      </c>
      <c r="N38" s="130">
        <v>353</v>
      </c>
      <c r="O38" s="130">
        <v>562</v>
      </c>
      <c r="P38" s="135">
        <v>562</v>
      </c>
      <c r="Q38" s="130">
        <v>502</v>
      </c>
      <c r="R38" s="135">
        <v>502</v>
      </c>
      <c r="S38" s="130">
        <v>501</v>
      </c>
      <c r="T38" s="135">
        <v>501</v>
      </c>
      <c r="U38" s="130"/>
      <c r="V38" s="130"/>
      <c r="W38" s="130"/>
      <c r="X38" s="130"/>
      <c r="Y38" s="163"/>
      <c r="Z38" s="130"/>
      <c r="AA38" s="130"/>
      <c r="AB38" s="135"/>
      <c r="AC38" s="130"/>
      <c r="AD38" s="130"/>
      <c r="AE38" s="130"/>
      <c r="AF38" s="130"/>
      <c r="AG38" s="133"/>
    </row>
    <row r="39" spans="2:33" x14ac:dyDescent="0.25">
      <c r="B39" s="120" t="s">
        <v>370</v>
      </c>
      <c r="C39" s="164" t="s">
        <v>371</v>
      </c>
      <c r="D39" s="132">
        <v>1000000</v>
      </c>
      <c r="E39" s="132"/>
      <c r="F39" s="132">
        <f>SUM(F40:F45)</f>
        <v>1000000</v>
      </c>
      <c r="G39" s="191">
        <f t="shared" si="9"/>
        <v>770550.40999999992</v>
      </c>
      <c r="H39" s="124">
        <f t="shared" si="9"/>
        <v>870</v>
      </c>
      <c r="I39" s="124">
        <f t="shared" ref="I39:N39" si="14">SUM(I40:I45)</f>
        <v>3665.5</v>
      </c>
      <c r="J39" s="124">
        <f t="shared" si="14"/>
        <v>0</v>
      </c>
      <c r="K39" s="124">
        <f t="shared" si="14"/>
        <v>61722.829999999994</v>
      </c>
      <c r="L39" s="124">
        <f t="shared" si="14"/>
        <v>206</v>
      </c>
      <c r="M39" s="124">
        <f t="shared" si="14"/>
        <v>54460.36</v>
      </c>
      <c r="N39" s="124">
        <f t="shared" si="14"/>
        <v>202</v>
      </c>
      <c r="O39" s="132">
        <f>SUM(O40:O46)</f>
        <v>354571.48</v>
      </c>
      <c r="P39" s="132">
        <f>SUM(P40:P46)</f>
        <v>189</v>
      </c>
      <c r="Q39" s="132">
        <f>SUM(Q40:Q45)</f>
        <v>39984.480000000003</v>
      </c>
      <c r="R39" s="132">
        <f>SUM(R40:R45)</f>
        <v>140</v>
      </c>
      <c r="S39" s="132">
        <f>SUM(S40:S45)</f>
        <v>256145.76</v>
      </c>
      <c r="T39" s="132">
        <f>SUM(T40:T45)</f>
        <v>133</v>
      </c>
      <c r="U39" s="124">
        <f t="shared" ref="U39:AF39" si="15">SUM(U40:U45)</f>
        <v>0</v>
      </c>
      <c r="V39" s="124">
        <f t="shared" si="15"/>
        <v>0</v>
      </c>
      <c r="W39" s="124">
        <f t="shared" si="15"/>
        <v>0</v>
      </c>
      <c r="X39" s="124">
        <f t="shared" si="15"/>
        <v>0</v>
      </c>
      <c r="Y39" s="124">
        <f t="shared" si="15"/>
        <v>0</v>
      </c>
      <c r="Z39" s="124">
        <f t="shared" si="15"/>
        <v>0</v>
      </c>
      <c r="AA39" s="124">
        <f t="shared" si="15"/>
        <v>0</v>
      </c>
      <c r="AB39" s="124">
        <f t="shared" si="15"/>
        <v>0</v>
      </c>
      <c r="AC39" s="124">
        <f t="shared" si="15"/>
        <v>0</v>
      </c>
      <c r="AD39" s="124">
        <f t="shared" si="15"/>
        <v>0</v>
      </c>
      <c r="AE39" s="124">
        <f t="shared" si="15"/>
        <v>0</v>
      </c>
      <c r="AF39" s="124">
        <f t="shared" si="15"/>
        <v>0</v>
      </c>
      <c r="AG39" s="133"/>
    </row>
    <row r="40" spans="2:33" ht="105" x14ac:dyDescent="0.25">
      <c r="B40" s="128"/>
      <c r="C40" s="134" t="s">
        <v>372</v>
      </c>
      <c r="D40" s="130"/>
      <c r="E40" s="130"/>
      <c r="F40" s="131">
        <v>462000</v>
      </c>
      <c r="G40" s="192">
        <f t="shared" si="9"/>
        <v>229313.45</v>
      </c>
      <c r="H40" s="136">
        <f t="shared" si="9"/>
        <v>0</v>
      </c>
      <c r="I40" s="130">
        <v>3665.5</v>
      </c>
      <c r="J40" s="148"/>
      <c r="K40" s="139">
        <v>59633.85</v>
      </c>
      <c r="L40" s="144"/>
      <c r="M40" s="139">
        <v>52299.1</v>
      </c>
      <c r="N40" s="144"/>
      <c r="O40" s="139">
        <v>38500</v>
      </c>
      <c r="P40" s="144"/>
      <c r="Q40" s="139">
        <v>38500</v>
      </c>
      <c r="R40" s="144"/>
      <c r="S40" s="139">
        <v>36715</v>
      </c>
      <c r="T40" s="144"/>
      <c r="U40" s="139"/>
      <c r="V40" s="144"/>
      <c r="W40" s="139"/>
      <c r="X40" s="144"/>
      <c r="Y40" s="165"/>
      <c r="Z40" s="144"/>
      <c r="AA40" s="139"/>
      <c r="AB40" s="144"/>
      <c r="AC40" s="139"/>
      <c r="AD40" s="144"/>
      <c r="AE40" s="139"/>
      <c r="AF40" s="144"/>
      <c r="AG40" s="133"/>
    </row>
    <row r="41" spans="2:33" ht="45" x14ac:dyDescent="0.25">
      <c r="B41" s="128"/>
      <c r="C41" s="134" t="s">
        <v>29</v>
      </c>
      <c r="D41" s="130"/>
      <c r="E41" s="130"/>
      <c r="F41" s="131">
        <v>235000</v>
      </c>
      <c r="G41" s="192">
        <f t="shared" si="9"/>
        <v>153212.18000000002</v>
      </c>
      <c r="H41" s="136">
        <f t="shared" si="9"/>
        <v>718</v>
      </c>
      <c r="I41" s="130"/>
      <c r="J41" s="148"/>
      <c r="K41" s="139">
        <v>2030.9799999999993</v>
      </c>
      <c r="L41" s="144">
        <v>178</v>
      </c>
      <c r="M41" s="139">
        <v>2122.2599999999993</v>
      </c>
      <c r="N41" s="144">
        <v>186</v>
      </c>
      <c r="O41" s="139">
        <v>131220.48000000001</v>
      </c>
      <c r="P41" s="144">
        <v>128</v>
      </c>
      <c r="Q41" s="139">
        <v>1460.4799999999998</v>
      </c>
      <c r="R41" s="144">
        <v>128</v>
      </c>
      <c r="S41" s="139">
        <v>16377.980000000003</v>
      </c>
      <c r="T41" s="144">
        <v>98</v>
      </c>
      <c r="U41" s="139"/>
      <c r="V41" s="144"/>
      <c r="W41" s="139"/>
      <c r="X41" s="144"/>
      <c r="Y41" s="139"/>
      <c r="Z41" s="144"/>
      <c r="AA41" s="139"/>
      <c r="AB41" s="144"/>
      <c r="AC41" s="139"/>
      <c r="AD41" s="144"/>
      <c r="AE41" s="139"/>
      <c r="AF41" s="144"/>
      <c r="AG41" s="133"/>
    </row>
    <row r="42" spans="2:33" ht="30" x14ac:dyDescent="0.25">
      <c r="B42" s="128"/>
      <c r="C42" s="134" t="s">
        <v>30</v>
      </c>
      <c r="D42" s="130"/>
      <c r="E42" s="130"/>
      <c r="F42" s="131">
        <v>25000</v>
      </c>
      <c r="G42" s="192">
        <f t="shared" ref="G42:H58" si="16">I42+K42+M42+O42+Q42+S42+U42+W42+Y42+AA42+AC42+AE42</f>
        <v>4298</v>
      </c>
      <c r="H42" s="136">
        <f t="shared" si="16"/>
        <v>77</v>
      </c>
      <c r="I42" s="130"/>
      <c r="J42" s="148"/>
      <c r="K42" s="139">
        <v>52</v>
      </c>
      <c r="L42" s="144">
        <v>26</v>
      </c>
      <c r="M42" s="139">
        <v>18</v>
      </c>
      <c r="N42" s="144">
        <v>9</v>
      </c>
      <c r="O42" s="139">
        <v>2643</v>
      </c>
      <c r="P42" s="144">
        <v>29</v>
      </c>
      <c r="Q42" s="139">
        <v>24</v>
      </c>
      <c r="R42" s="144">
        <v>12</v>
      </c>
      <c r="S42" s="139">
        <v>1561</v>
      </c>
      <c r="T42" s="144">
        <v>1</v>
      </c>
      <c r="U42" s="139"/>
      <c r="V42" s="144"/>
      <c r="W42" s="139"/>
      <c r="X42" s="144"/>
      <c r="Y42" s="139"/>
      <c r="Z42" s="144"/>
      <c r="AA42" s="139"/>
      <c r="AB42" s="144"/>
      <c r="AC42" s="139"/>
      <c r="AD42" s="144"/>
      <c r="AE42" s="139"/>
      <c r="AF42" s="144"/>
      <c r="AG42" s="133"/>
    </row>
    <row r="43" spans="2:33" x14ac:dyDescent="0.25">
      <c r="B43" s="128"/>
      <c r="C43" s="134" t="s">
        <v>31</v>
      </c>
      <c r="D43" s="130"/>
      <c r="E43" s="130"/>
      <c r="F43" s="131">
        <v>33000</v>
      </c>
      <c r="G43" s="192">
        <f t="shared" si="16"/>
        <v>15156.1</v>
      </c>
      <c r="H43" s="136">
        <f t="shared" si="16"/>
        <v>75</v>
      </c>
      <c r="I43" s="130"/>
      <c r="J43" s="148"/>
      <c r="K43" s="165">
        <v>6</v>
      </c>
      <c r="L43" s="166">
        <v>2</v>
      </c>
      <c r="M43" s="139">
        <v>21</v>
      </c>
      <c r="N43" s="144">
        <v>7</v>
      </c>
      <c r="O43" s="139">
        <v>96</v>
      </c>
      <c r="P43" s="144">
        <v>32</v>
      </c>
      <c r="Q43" s="139"/>
      <c r="R43" s="144"/>
      <c r="S43" s="139">
        <v>15033.1</v>
      </c>
      <c r="T43" s="144">
        <v>34</v>
      </c>
      <c r="U43" s="139"/>
      <c r="V43" s="144"/>
      <c r="W43" s="139"/>
      <c r="X43" s="144"/>
      <c r="Y43" s="139"/>
      <c r="Z43" s="144"/>
      <c r="AA43" s="139"/>
      <c r="AB43" s="144"/>
      <c r="AC43" s="139"/>
      <c r="AD43" s="144"/>
      <c r="AE43" s="139"/>
      <c r="AF43" s="144"/>
      <c r="AG43" s="133"/>
    </row>
    <row r="44" spans="2:33" ht="60" x14ac:dyDescent="0.25">
      <c r="B44" s="128"/>
      <c r="C44" s="134" t="s">
        <v>32</v>
      </c>
      <c r="D44" s="130"/>
      <c r="E44" s="130"/>
      <c r="F44" s="131"/>
      <c r="G44" s="192"/>
      <c r="H44" s="136"/>
      <c r="I44" s="130"/>
      <c r="J44" s="148"/>
      <c r="K44" s="165"/>
      <c r="L44" s="166"/>
      <c r="M44" s="139"/>
      <c r="N44" s="144"/>
      <c r="O44" s="139"/>
      <c r="P44" s="144"/>
      <c r="Q44" s="139"/>
      <c r="R44" s="144"/>
      <c r="S44" s="139"/>
      <c r="T44" s="144"/>
      <c r="U44" s="139"/>
      <c r="V44" s="144"/>
      <c r="W44" s="139"/>
      <c r="X44" s="144"/>
      <c r="Y44" s="139"/>
      <c r="Z44" s="144"/>
      <c r="AA44" s="139"/>
      <c r="AB44" s="144"/>
      <c r="AC44" s="139"/>
      <c r="AD44" s="144"/>
      <c r="AE44" s="139"/>
      <c r="AF44" s="144"/>
      <c r="AG44" s="133"/>
    </row>
    <row r="45" spans="2:33" ht="60" x14ac:dyDescent="0.25">
      <c r="B45" s="128"/>
      <c r="C45" s="134" t="s">
        <v>32</v>
      </c>
      <c r="D45" s="130"/>
      <c r="E45" s="130"/>
      <c r="F45" s="131">
        <v>245000</v>
      </c>
      <c r="G45" s="192">
        <f t="shared" si="16"/>
        <v>186458.68</v>
      </c>
      <c r="H45" s="136">
        <f t="shared" si="16"/>
        <v>0</v>
      </c>
      <c r="I45" s="130"/>
      <c r="J45" s="148"/>
      <c r="K45" s="139"/>
      <c r="L45" s="144"/>
      <c r="M45" s="139"/>
      <c r="N45" s="144"/>
      <c r="O45" s="139"/>
      <c r="P45" s="144"/>
      <c r="Q45" s="136"/>
      <c r="R45" s="136"/>
      <c r="S45" s="136">
        <v>186458.68</v>
      </c>
      <c r="T45" s="136"/>
      <c r="U45" s="139"/>
      <c r="V45" s="144"/>
      <c r="W45" s="139"/>
      <c r="X45" s="144"/>
      <c r="Y45" s="139"/>
      <c r="Z45" s="144"/>
      <c r="AA45" s="139"/>
      <c r="AB45" s="144"/>
      <c r="AC45" s="139"/>
      <c r="AD45" s="144"/>
      <c r="AE45" s="139"/>
      <c r="AF45" s="144"/>
      <c r="AG45" s="133"/>
    </row>
    <row r="46" spans="2:33" ht="30" x14ac:dyDescent="0.25">
      <c r="B46" s="120" t="s">
        <v>373</v>
      </c>
      <c r="C46" s="156" t="s">
        <v>374</v>
      </c>
      <c r="D46" s="122">
        <v>1650000</v>
      </c>
      <c r="E46" s="122"/>
      <c r="F46" s="123">
        <f>SUM(F47:F49)</f>
        <v>1650000</v>
      </c>
      <c r="G46" s="191">
        <f t="shared" si="16"/>
        <v>850000</v>
      </c>
      <c r="H46" s="124">
        <f t="shared" si="16"/>
        <v>52</v>
      </c>
      <c r="I46" s="124">
        <f>SUM(I47:I49)</f>
        <v>0</v>
      </c>
      <c r="J46" s="124">
        <f>SUM(J47:J49)</f>
        <v>0</v>
      </c>
      <c r="K46" s="124">
        <f>SUM(K47:K49)</f>
        <v>202840</v>
      </c>
      <c r="L46" s="124">
        <v>52</v>
      </c>
      <c r="M46" s="124">
        <f t="shared" ref="M46:AF46" si="17">SUM(M47:M49)</f>
        <v>167160</v>
      </c>
      <c r="N46" s="124">
        <f t="shared" si="17"/>
        <v>0</v>
      </c>
      <c r="O46" s="124">
        <f t="shared" si="17"/>
        <v>182112</v>
      </c>
      <c r="P46" s="124">
        <f t="shared" si="17"/>
        <v>0</v>
      </c>
      <c r="Q46" s="124">
        <f t="shared" si="17"/>
        <v>158632</v>
      </c>
      <c r="R46" s="124">
        <f t="shared" si="17"/>
        <v>0</v>
      </c>
      <c r="S46" s="124">
        <f t="shared" si="17"/>
        <v>139256</v>
      </c>
      <c r="T46" s="124">
        <f t="shared" si="17"/>
        <v>0</v>
      </c>
      <c r="U46" s="124">
        <f t="shared" si="17"/>
        <v>0</v>
      </c>
      <c r="V46" s="124">
        <f t="shared" si="17"/>
        <v>0</v>
      </c>
      <c r="W46" s="124">
        <f t="shared" si="17"/>
        <v>0</v>
      </c>
      <c r="X46" s="124">
        <f t="shared" si="17"/>
        <v>0</v>
      </c>
      <c r="Y46" s="124">
        <f t="shared" si="17"/>
        <v>0</v>
      </c>
      <c r="Z46" s="124">
        <f t="shared" si="17"/>
        <v>0</v>
      </c>
      <c r="AA46" s="124">
        <f t="shared" si="17"/>
        <v>0</v>
      </c>
      <c r="AB46" s="124">
        <f t="shared" si="17"/>
        <v>0</v>
      </c>
      <c r="AC46" s="124">
        <f t="shared" si="17"/>
        <v>0</v>
      </c>
      <c r="AD46" s="124">
        <f t="shared" si="17"/>
        <v>0</v>
      </c>
      <c r="AE46" s="124">
        <f t="shared" si="17"/>
        <v>0</v>
      </c>
      <c r="AF46" s="124">
        <f t="shared" si="17"/>
        <v>0</v>
      </c>
      <c r="AG46" s="126"/>
    </row>
    <row r="47" spans="2:33" ht="45" x14ac:dyDescent="0.25">
      <c r="B47" s="128"/>
      <c r="C47" s="134" t="s">
        <v>375</v>
      </c>
      <c r="D47" s="130"/>
      <c r="E47" s="130"/>
      <c r="F47" s="131">
        <v>1550000</v>
      </c>
      <c r="G47" s="192">
        <f t="shared" si="16"/>
        <v>838240</v>
      </c>
      <c r="H47" s="136">
        <f t="shared" si="16"/>
        <v>38164</v>
      </c>
      <c r="I47" s="130"/>
      <c r="J47" s="167"/>
      <c r="K47" s="131">
        <v>202840</v>
      </c>
      <c r="L47" s="168" t="s">
        <v>376</v>
      </c>
      <c r="M47" s="131">
        <v>167160</v>
      </c>
      <c r="N47" s="168" t="s">
        <v>377</v>
      </c>
      <c r="O47" s="131">
        <v>182112</v>
      </c>
      <c r="P47" s="168" t="s">
        <v>378</v>
      </c>
      <c r="Q47" s="131">
        <v>146872</v>
      </c>
      <c r="R47" s="168" t="s">
        <v>379</v>
      </c>
      <c r="S47" s="131">
        <v>139256</v>
      </c>
      <c r="T47" s="168" t="s">
        <v>380</v>
      </c>
      <c r="U47" s="131"/>
      <c r="V47" s="168"/>
      <c r="W47" s="131"/>
      <c r="X47" s="168"/>
      <c r="Y47" s="131"/>
      <c r="Z47" s="168"/>
      <c r="AA47" s="131"/>
      <c r="AB47" s="168"/>
      <c r="AC47" s="131"/>
      <c r="AD47" s="168"/>
      <c r="AE47" s="131"/>
      <c r="AF47" s="168"/>
      <c r="AG47" s="133"/>
    </row>
    <row r="48" spans="2:33" ht="75" x14ac:dyDescent="0.25">
      <c r="B48" s="128"/>
      <c r="C48" s="134" t="s">
        <v>381</v>
      </c>
      <c r="D48" s="130"/>
      <c r="E48" s="130"/>
      <c r="F48" s="131">
        <v>65000</v>
      </c>
      <c r="G48" s="192">
        <f t="shared" si="16"/>
        <v>11760</v>
      </c>
      <c r="H48" s="136">
        <f t="shared" si="16"/>
        <v>0</v>
      </c>
      <c r="I48" s="130"/>
      <c r="J48" s="148"/>
      <c r="K48" s="131"/>
      <c r="L48" s="144"/>
      <c r="M48" s="139"/>
      <c r="N48" s="144"/>
      <c r="O48" s="169"/>
      <c r="P48" s="144"/>
      <c r="Q48" s="131">
        <v>11760</v>
      </c>
      <c r="R48" s="131"/>
      <c r="S48" s="139"/>
      <c r="T48" s="144"/>
      <c r="U48" s="139"/>
      <c r="V48" s="144"/>
      <c r="W48" s="139"/>
      <c r="X48" s="131"/>
      <c r="Y48" s="139"/>
      <c r="Z48" s="144"/>
      <c r="AA48" s="139"/>
      <c r="AB48" s="144"/>
      <c r="AC48" s="139"/>
      <c r="AD48" s="144"/>
      <c r="AE48" s="139"/>
      <c r="AF48" s="144"/>
      <c r="AG48" s="133"/>
    </row>
    <row r="49" spans="2:33" ht="105" x14ac:dyDescent="0.25">
      <c r="B49" s="153"/>
      <c r="C49" s="134" t="s">
        <v>382</v>
      </c>
      <c r="D49" s="130"/>
      <c r="E49" s="130"/>
      <c r="F49" s="162">
        <v>35000</v>
      </c>
      <c r="G49" s="192">
        <f t="shared" si="16"/>
        <v>0</v>
      </c>
      <c r="H49" s="136">
        <f t="shared" si="16"/>
        <v>0</v>
      </c>
      <c r="I49" s="130"/>
      <c r="J49" s="148"/>
      <c r="K49" s="170"/>
      <c r="L49" s="144"/>
      <c r="M49" s="139"/>
      <c r="N49" s="144"/>
      <c r="O49" s="169"/>
      <c r="P49" s="144"/>
      <c r="Q49" s="170"/>
      <c r="R49" s="131"/>
      <c r="S49" s="139"/>
      <c r="T49" s="144"/>
      <c r="U49" s="139"/>
      <c r="V49" s="144"/>
      <c r="W49" s="139"/>
      <c r="X49" s="131"/>
      <c r="Y49" s="139"/>
      <c r="Z49" s="144"/>
      <c r="AA49" s="139"/>
      <c r="AB49" s="144"/>
      <c r="AC49" s="139"/>
      <c r="AD49" s="171"/>
      <c r="AE49" s="139"/>
      <c r="AF49" s="144"/>
      <c r="AG49" s="133"/>
    </row>
    <row r="50" spans="2:33" ht="30" x14ac:dyDescent="0.25">
      <c r="B50" s="120" t="s">
        <v>383</v>
      </c>
      <c r="C50" s="164" t="s">
        <v>384</v>
      </c>
      <c r="D50" s="132">
        <v>270000</v>
      </c>
      <c r="E50" s="132"/>
      <c r="F50" s="132">
        <v>270000</v>
      </c>
      <c r="G50" s="191">
        <f t="shared" si="16"/>
        <v>135000</v>
      </c>
      <c r="H50" s="124">
        <f>J50+L50+N50+P50+R50+T50+V50+X50+Z50+AB50+AD50+AF50</f>
        <v>0</v>
      </c>
      <c r="I50" s="132">
        <v>22500</v>
      </c>
      <c r="J50" s="172"/>
      <c r="K50" s="151">
        <v>22500</v>
      </c>
      <c r="L50" s="152"/>
      <c r="M50" s="151">
        <v>22500</v>
      </c>
      <c r="N50" s="152"/>
      <c r="O50" s="151">
        <v>22500</v>
      </c>
      <c r="P50" s="144"/>
      <c r="Q50" s="151">
        <v>22500</v>
      </c>
      <c r="R50" s="152"/>
      <c r="S50" s="151">
        <v>22500</v>
      </c>
      <c r="T50" s="152"/>
      <c r="U50" s="151"/>
      <c r="V50" s="152"/>
      <c r="W50" s="151"/>
      <c r="X50" s="152"/>
      <c r="Y50" s="151"/>
      <c r="Z50" s="152"/>
      <c r="AA50" s="151"/>
      <c r="AB50" s="152"/>
      <c r="AC50" s="151"/>
      <c r="AD50" s="151"/>
      <c r="AE50" s="151"/>
      <c r="AF50" s="152"/>
      <c r="AG50" s="133"/>
    </row>
    <row r="51" spans="2:33" x14ac:dyDescent="0.25">
      <c r="B51" s="120" t="s">
        <v>385</v>
      </c>
      <c r="C51" s="164" t="s">
        <v>386</v>
      </c>
      <c r="D51" s="147">
        <v>1240000</v>
      </c>
      <c r="E51" s="147"/>
      <c r="F51" s="147">
        <f>F52+F55+F56+F57</f>
        <v>2236000</v>
      </c>
      <c r="G51" s="191">
        <f t="shared" si="16"/>
        <v>589962.94999999995</v>
      </c>
      <c r="H51" s="124">
        <f t="shared" si="16"/>
        <v>3355</v>
      </c>
      <c r="I51" s="132">
        <f t="shared" ref="I51:O51" si="18">I52+I55+I56+I57</f>
        <v>59690.880000000005</v>
      </c>
      <c r="J51" s="132">
        <f t="shared" si="18"/>
        <v>0</v>
      </c>
      <c r="K51" s="132">
        <f t="shared" si="18"/>
        <v>97659.63</v>
      </c>
      <c r="L51" s="132">
        <f t="shared" si="18"/>
        <v>777</v>
      </c>
      <c r="M51" s="132">
        <f t="shared" si="18"/>
        <v>134505.91</v>
      </c>
      <c r="N51" s="132">
        <f t="shared" si="18"/>
        <v>1088</v>
      </c>
      <c r="O51" s="132">
        <f t="shared" si="18"/>
        <v>99781.949999999983</v>
      </c>
      <c r="P51" s="152"/>
      <c r="Q51" s="132">
        <f>Q52+Q55+Q56+Q57</f>
        <v>71775.7</v>
      </c>
      <c r="R51" s="132">
        <f>R52+R55+R56+R57</f>
        <v>379</v>
      </c>
      <c r="S51" s="132">
        <f>S52+S55+S56+S57</f>
        <v>126548.88</v>
      </c>
      <c r="T51" s="132">
        <f>T52+T55+T56+T57</f>
        <v>1111</v>
      </c>
      <c r="U51" s="132">
        <f t="shared" ref="U51:AF51" si="19">U52+U55+U56+U57</f>
        <v>0</v>
      </c>
      <c r="V51" s="132">
        <f t="shared" si="19"/>
        <v>0</v>
      </c>
      <c r="W51" s="132">
        <f t="shared" si="19"/>
        <v>0</v>
      </c>
      <c r="X51" s="132">
        <f t="shared" si="19"/>
        <v>0</v>
      </c>
      <c r="Y51" s="132">
        <f t="shared" si="19"/>
        <v>0</v>
      </c>
      <c r="Z51" s="132">
        <f t="shared" si="19"/>
        <v>0</v>
      </c>
      <c r="AA51" s="132">
        <f t="shared" si="19"/>
        <v>0</v>
      </c>
      <c r="AB51" s="132">
        <f t="shared" si="19"/>
        <v>0</v>
      </c>
      <c r="AC51" s="132">
        <f t="shared" si="19"/>
        <v>0</v>
      </c>
      <c r="AD51" s="132">
        <f t="shared" si="19"/>
        <v>0</v>
      </c>
      <c r="AE51" s="132">
        <f t="shared" si="19"/>
        <v>0</v>
      </c>
      <c r="AF51" s="132">
        <f t="shared" si="19"/>
        <v>0</v>
      </c>
      <c r="AG51" s="133"/>
    </row>
    <row r="52" spans="2:33" ht="30" x14ac:dyDescent="0.25">
      <c r="B52" s="128"/>
      <c r="C52" s="134" t="s">
        <v>52</v>
      </c>
      <c r="D52" s="130"/>
      <c r="E52" s="130"/>
      <c r="F52" s="147">
        <f>F53+F54</f>
        <v>1202200</v>
      </c>
      <c r="G52" s="191">
        <f t="shared" si="16"/>
        <v>373522.81</v>
      </c>
      <c r="H52" s="124">
        <f t="shared" si="16"/>
        <v>3252</v>
      </c>
      <c r="I52" s="130">
        <f>SUM(I53:I54)</f>
        <v>56540.880000000005</v>
      </c>
      <c r="J52" s="130">
        <f>SUM(J53:J54)</f>
        <v>0</v>
      </c>
      <c r="K52" s="130">
        <f>SUM(K53:K54)</f>
        <v>65661.06</v>
      </c>
      <c r="L52" s="130"/>
      <c r="M52" s="130">
        <f>SUM(M53:M54)</f>
        <v>65774.5</v>
      </c>
      <c r="N52" s="130">
        <f>SUM(N53:N54)</f>
        <v>0</v>
      </c>
      <c r="O52" s="130">
        <f>SUM(O53:O54)</f>
        <v>63234.46</v>
      </c>
      <c r="P52" s="132">
        <f>P53+P56+P57+P58</f>
        <v>3252</v>
      </c>
      <c r="Q52" s="130">
        <f>SUM(Q53:Q54)</f>
        <v>60960.7</v>
      </c>
      <c r="R52" s="130">
        <f>SUM(R53:R54)</f>
        <v>0</v>
      </c>
      <c r="S52" s="130">
        <f>SUM(S53:S54)</f>
        <v>61351.21</v>
      </c>
      <c r="T52" s="130">
        <f>SUM(T53:T54)</f>
        <v>0</v>
      </c>
      <c r="U52" s="130">
        <f t="shared" ref="U52:AF52" si="20">SUM(U53:U54)</f>
        <v>0</v>
      </c>
      <c r="V52" s="130">
        <f t="shared" si="20"/>
        <v>0</v>
      </c>
      <c r="W52" s="130">
        <f t="shared" si="20"/>
        <v>0</v>
      </c>
      <c r="X52" s="130">
        <f t="shared" si="20"/>
        <v>0</v>
      </c>
      <c r="Y52" s="130">
        <f t="shared" si="20"/>
        <v>0</v>
      </c>
      <c r="Z52" s="130">
        <f t="shared" si="20"/>
        <v>0</v>
      </c>
      <c r="AA52" s="130">
        <f t="shared" si="20"/>
        <v>0</v>
      </c>
      <c r="AB52" s="130">
        <f t="shared" si="20"/>
        <v>0</v>
      </c>
      <c r="AC52" s="130">
        <f t="shared" si="20"/>
        <v>0</v>
      </c>
      <c r="AD52" s="130">
        <f t="shared" si="20"/>
        <v>0</v>
      </c>
      <c r="AE52" s="130">
        <f t="shared" si="20"/>
        <v>0</v>
      </c>
      <c r="AF52" s="130">
        <f t="shared" si="20"/>
        <v>0</v>
      </c>
      <c r="AG52" s="133"/>
    </row>
    <row r="53" spans="2:33" ht="60" x14ac:dyDescent="0.25">
      <c r="B53" s="128"/>
      <c r="C53" s="173" t="s">
        <v>387</v>
      </c>
      <c r="D53" s="130"/>
      <c r="E53" s="130"/>
      <c r="F53" s="131">
        <v>742200</v>
      </c>
      <c r="G53" s="192">
        <f t="shared" si="16"/>
        <v>143524.81</v>
      </c>
      <c r="H53" s="136">
        <f t="shared" si="16"/>
        <v>0</v>
      </c>
      <c r="I53" s="130">
        <v>18207.88</v>
      </c>
      <c r="J53" s="148"/>
      <c r="K53" s="139">
        <f>18503.81+8824.25</f>
        <v>27328.06</v>
      </c>
      <c r="L53" s="144"/>
      <c r="M53" s="144">
        <v>27441.5</v>
      </c>
      <c r="N53" s="144"/>
      <c r="O53" s="139">
        <v>24901.46</v>
      </c>
      <c r="P53" s="130">
        <f>SUM(P54:P55)</f>
        <v>0</v>
      </c>
      <c r="Q53" s="139">
        <v>22627.7</v>
      </c>
      <c r="R53" s="144"/>
      <c r="S53" s="139">
        <v>23018.21</v>
      </c>
      <c r="T53" s="144"/>
      <c r="U53" s="139"/>
      <c r="V53" s="144"/>
      <c r="W53" s="139"/>
      <c r="X53" s="144"/>
      <c r="Y53" s="139"/>
      <c r="Z53" s="144"/>
      <c r="AA53" s="139"/>
      <c r="AB53" s="144"/>
      <c r="AC53" s="139"/>
      <c r="AD53" s="144"/>
      <c r="AE53" s="139"/>
      <c r="AF53" s="144"/>
      <c r="AG53" s="133"/>
    </row>
    <row r="54" spans="2:33" ht="30" x14ac:dyDescent="0.25">
      <c r="B54" s="128"/>
      <c r="C54" s="173" t="s">
        <v>388</v>
      </c>
      <c r="D54" s="130"/>
      <c r="E54" s="130"/>
      <c r="F54" s="131">
        <v>460000</v>
      </c>
      <c r="G54" s="192">
        <f t="shared" si="16"/>
        <v>229998</v>
      </c>
      <c r="H54" s="136">
        <f t="shared" si="16"/>
        <v>0</v>
      </c>
      <c r="I54" s="130">
        <v>38333</v>
      </c>
      <c r="J54" s="148"/>
      <c r="K54" s="139">
        <v>38333</v>
      </c>
      <c r="L54" s="139"/>
      <c r="M54" s="139">
        <v>38333</v>
      </c>
      <c r="N54" s="144"/>
      <c r="O54" s="139">
        <v>38333</v>
      </c>
      <c r="P54" s="144"/>
      <c r="Q54" s="139">
        <v>38333</v>
      </c>
      <c r="R54" s="144"/>
      <c r="S54" s="139">
        <v>38333</v>
      </c>
      <c r="T54" s="144"/>
      <c r="U54" s="139"/>
      <c r="V54" s="144"/>
      <c r="W54" s="139"/>
      <c r="X54" s="144"/>
      <c r="Y54" s="139"/>
      <c r="Z54" s="144"/>
      <c r="AA54" s="139"/>
      <c r="AB54" s="144"/>
      <c r="AC54" s="139"/>
      <c r="AD54" s="144"/>
      <c r="AE54" s="139"/>
      <c r="AF54" s="144"/>
      <c r="AG54" s="133"/>
    </row>
    <row r="55" spans="2:33" ht="30" x14ac:dyDescent="0.25">
      <c r="B55" s="153"/>
      <c r="C55" s="173" t="s">
        <v>389</v>
      </c>
      <c r="D55" s="162"/>
      <c r="E55" s="162"/>
      <c r="F55" s="147">
        <v>37800</v>
      </c>
      <c r="G55" s="192">
        <f t="shared" si="16"/>
        <v>18900</v>
      </c>
      <c r="H55" s="136">
        <f t="shared" si="16"/>
        <v>0</v>
      </c>
      <c r="I55" s="130">
        <v>3150</v>
      </c>
      <c r="J55" s="148"/>
      <c r="K55" s="139">
        <v>3150</v>
      </c>
      <c r="L55" s="139"/>
      <c r="M55" s="139">
        <v>3150</v>
      </c>
      <c r="N55" s="148"/>
      <c r="O55" s="139">
        <v>3150</v>
      </c>
      <c r="P55" s="144"/>
      <c r="Q55" s="139">
        <v>3150</v>
      </c>
      <c r="R55" s="148"/>
      <c r="S55" s="139">
        <v>3150</v>
      </c>
      <c r="T55" s="148"/>
      <c r="U55" s="139"/>
      <c r="V55" s="148"/>
      <c r="W55" s="139"/>
      <c r="X55" s="148"/>
      <c r="Y55" s="139"/>
      <c r="Z55" s="148"/>
      <c r="AA55" s="139"/>
      <c r="AB55" s="148"/>
      <c r="AC55" s="139"/>
      <c r="AD55" s="148"/>
      <c r="AE55" s="139"/>
      <c r="AF55" s="148"/>
      <c r="AG55" s="133"/>
    </row>
    <row r="56" spans="2:33" ht="30" x14ac:dyDescent="0.25">
      <c r="B56" s="153"/>
      <c r="C56" s="174" t="s">
        <v>62</v>
      </c>
      <c r="D56" s="162"/>
      <c r="E56" s="162"/>
      <c r="F56" s="147">
        <v>543000</v>
      </c>
      <c r="G56" s="192">
        <f t="shared" si="16"/>
        <v>0</v>
      </c>
      <c r="H56" s="136">
        <f>J56+L56+N56+P56+R56+T56+V56+X56+Z56+AB56+AD56+AF56</f>
        <v>0</v>
      </c>
      <c r="I56" s="130">
        <v>0</v>
      </c>
      <c r="J56" s="148">
        <v>0</v>
      </c>
      <c r="K56" s="139">
        <v>0</v>
      </c>
      <c r="L56" s="148">
        <v>0</v>
      </c>
      <c r="M56" s="139"/>
      <c r="N56" s="148"/>
      <c r="O56" s="139"/>
      <c r="P56" s="148"/>
      <c r="Q56" s="139"/>
      <c r="R56" s="148"/>
      <c r="S56" s="139"/>
      <c r="T56" s="148"/>
      <c r="U56" s="139"/>
      <c r="V56" s="148"/>
      <c r="W56" s="139"/>
      <c r="X56" s="148"/>
      <c r="Y56" s="139"/>
      <c r="Z56" s="148"/>
      <c r="AA56" s="139"/>
      <c r="AB56" s="148"/>
      <c r="AC56" s="139"/>
      <c r="AD56" s="148"/>
      <c r="AE56" s="139"/>
      <c r="AF56" s="148"/>
      <c r="AG56" s="133"/>
    </row>
    <row r="57" spans="2:33" ht="135" x14ac:dyDescent="0.25">
      <c r="B57" s="153"/>
      <c r="C57" s="174" t="s">
        <v>390</v>
      </c>
      <c r="D57" s="162"/>
      <c r="E57" s="175"/>
      <c r="F57" s="147">
        <v>453000</v>
      </c>
      <c r="G57" s="191">
        <v>197540.14</v>
      </c>
      <c r="H57" s="124">
        <v>4048</v>
      </c>
      <c r="I57" s="130">
        <v>0</v>
      </c>
      <c r="J57" s="148">
        <v>0</v>
      </c>
      <c r="K57" s="139">
        <v>28848.57</v>
      </c>
      <c r="L57" s="148">
        <v>777</v>
      </c>
      <c r="M57" s="139">
        <v>65581.41</v>
      </c>
      <c r="N57" s="148">
        <v>1088</v>
      </c>
      <c r="O57" s="139">
        <v>33397.49</v>
      </c>
      <c r="P57" s="139">
        <v>693</v>
      </c>
      <c r="Q57" s="139">
        <v>7665</v>
      </c>
      <c r="R57" s="139">
        <v>379</v>
      </c>
      <c r="S57" s="139">
        <v>62047.67</v>
      </c>
      <c r="T57" s="148">
        <v>1111</v>
      </c>
      <c r="U57" s="139"/>
      <c r="V57" s="148"/>
      <c r="W57" s="139"/>
      <c r="X57" s="148"/>
      <c r="Y57" s="139"/>
      <c r="Z57" s="148"/>
      <c r="AA57" s="139"/>
      <c r="AB57" s="148"/>
      <c r="AC57" s="139"/>
      <c r="AD57" s="148"/>
      <c r="AE57" s="139"/>
      <c r="AF57" s="148"/>
      <c r="AG57" s="133"/>
    </row>
    <row r="58" spans="2:33" ht="40.5" customHeight="1" x14ac:dyDescent="0.25">
      <c r="B58" s="120" t="s">
        <v>391</v>
      </c>
      <c r="C58" s="164" t="s">
        <v>392</v>
      </c>
      <c r="D58" s="147">
        <v>900000</v>
      </c>
      <c r="E58" s="147"/>
      <c r="F58" s="147">
        <f>F59+F61</f>
        <v>3530000</v>
      </c>
      <c r="G58" s="191">
        <f t="shared" si="16"/>
        <v>318845.44</v>
      </c>
      <c r="H58" s="124">
        <f>J58+L58+N58+P58+R58+T58+V58+X58+Z58+AB58+AD58+AF58</f>
        <v>13286</v>
      </c>
      <c r="I58" s="132">
        <f>SUM(I59:I61)</f>
        <v>35292.800000000003</v>
      </c>
      <c r="J58" s="132">
        <f>SUM(J59:J61)</f>
        <v>1777</v>
      </c>
      <c r="K58" s="132">
        <f>SUM(K59:K61)</f>
        <v>84326.720000000001</v>
      </c>
      <c r="L58" s="132">
        <f>SUM(L59:L61)</f>
        <v>4180</v>
      </c>
      <c r="M58" s="132">
        <f t="shared" ref="M58:AF58" si="21">SUM(M59:M61)</f>
        <v>0</v>
      </c>
      <c r="N58" s="132">
        <f t="shared" si="21"/>
        <v>0</v>
      </c>
      <c r="O58" s="132">
        <f t="shared" si="21"/>
        <v>50813.89</v>
      </c>
      <c r="P58" s="132">
        <f t="shared" si="21"/>
        <v>2559</v>
      </c>
      <c r="Q58" s="132">
        <f t="shared" si="21"/>
        <v>44672</v>
      </c>
      <c r="R58" s="132">
        <f t="shared" si="21"/>
        <v>0</v>
      </c>
      <c r="S58" s="132">
        <f t="shared" si="21"/>
        <v>103740.03</v>
      </c>
      <c r="T58" s="132">
        <f t="shared" si="21"/>
        <v>4770</v>
      </c>
      <c r="U58" s="132">
        <f t="shared" si="21"/>
        <v>0</v>
      </c>
      <c r="V58" s="132">
        <f t="shared" si="21"/>
        <v>0</v>
      </c>
      <c r="W58" s="132">
        <f t="shared" si="21"/>
        <v>0</v>
      </c>
      <c r="X58" s="132">
        <f t="shared" si="21"/>
        <v>0</v>
      </c>
      <c r="Y58" s="132">
        <f t="shared" si="21"/>
        <v>0</v>
      </c>
      <c r="Z58" s="132">
        <f t="shared" si="21"/>
        <v>0</v>
      </c>
      <c r="AA58" s="132">
        <f t="shared" si="21"/>
        <v>0</v>
      </c>
      <c r="AB58" s="132">
        <f t="shared" si="21"/>
        <v>0</v>
      </c>
      <c r="AC58" s="132">
        <f t="shared" si="21"/>
        <v>0</v>
      </c>
      <c r="AD58" s="132">
        <f t="shared" si="21"/>
        <v>0</v>
      </c>
      <c r="AE58" s="132">
        <f t="shared" si="21"/>
        <v>0</v>
      </c>
      <c r="AF58" s="132">
        <f t="shared" si="21"/>
        <v>0</v>
      </c>
      <c r="AG58" s="133"/>
    </row>
    <row r="59" spans="2:33" ht="27" customHeight="1" x14ac:dyDescent="0.25">
      <c r="B59" s="128"/>
      <c r="C59" s="176" t="s">
        <v>393</v>
      </c>
      <c r="D59" s="130"/>
      <c r="E59" s="130"/>
      <c r="F59" s="131">
        <v>900000</v>
      </c>
      <c r="G59" s="193">
        <f>I59+K59+M59+O59+Q59+S59</f>
        <v>265523.44</v>
      </c>
      <c r="H59" s="177"/>
      <c r="I59" s="131">
        <v>35292.800000000003</v>
      </c>
      <c r="J59" s="144">
        <v>1777</v>
      </c>
      <c r="K59" s="139">
        <v>84326.720000000001</v>
      </c>
      <c r="L59" s="144">
        <v>4180</v>
      </c>
      <c r="M59" s="139"/>
      <c r="N59" s="144"/>
      <c r="O59" s="139">
        <v>50813.89</v>
      </c>
      <c r="P59" s="139">
        <v>2559</v>
      </c>
      <c r="Q59" s="139"/>
      <c r="R59" s="144"/>
      <c r="S59" s="139">
        <v>95090.03</v>
      </c>
      <c r="T59" s="144">
        <v>4770</v>
      </c>
      <c r="U59" s="139"/>
      <c r="V59" s="144"/>
      <c r="W59" s="139"/>
      <c r="X59" s="139"/>
      <c r="Y59" s="139"/>
      <c r="Z59" s="144"/>
      <c r="AA59" s="139"/>
      <c r="AB59" s="139"/>
      <c r="AC59" s="139"/>
      <c r="AD59" s="139"/>
      <c r="AE59" s="139"/>
      <c r="AF59" s="139"/>
      <c r="AG59" s="133"/>
    </row>
    <row r="60" spans="2:33" ht="53.25" customHeight="1" x14ac:dyDescent="0.25">
      <c r="B60" s="128"/>
      <c r="C60" s="134" t="s">
        <v>394</v>
      </c>
      <c r="D60" s="130"/>
      <c r="E60" s="130"/>
      <c r="F60" s="131">
        <v>190000</v>
      </c>
      <c r="G60" s="193">
        <f t="shared" ref="G60:G64" si="22">I60+K60+M60+O60+Q60+S60</f>
        <v>53322</v>
      </c>
      <c r="H60" s="148"/>
      <c r="I60" s="139"/>
      <c r="J60" s="144"/>
      <c r="K60" s="142"/>
      <c r="L60" s="144"/>
      <c r="M60" s="142"/>
      <c r="N60" s="144"/>
      <c r="O60" s="139"/>
      <c r="P60" s="139"/>
      <c r="Q60" s="139">
        <v>44672</v>
      </c>
      <c r="R60" s="144"/>
      <c r="S60" s="139">
        <v>8650</v>
      </c>
      <c r="T60" s="144"/>
      <c r="U60" s="142"/>
      <c r="V60" s="144"/>
      <c r="W60" s="142"/>
      <c r="X60" s="144"/>
      <c r="Y60" s="139"/>
      <c r="Z60" s="144"/>
      <c r="AA60" s="139"/>
      <c r="AB60" s="144"/>
      <c r="AC60" s="139"/>
      <c r="AD60" s="144"/>
      <c r="AE60" s="142"/>
      <c r="AF60" s="144"/>
      <c r="AG60" s="133"/>
    </row>
    <row r="61" spans="2:33" ht="25.5" customHeight="1" x14ac:dyDescent="0.25">
      <c r="B61" s="153"/>
      <c r="C61" s="178" t="s">
        <v>395</v>
      </c>
      <c r="D61" s="130"/>
      <c r="E61" s="130"/>
      <c r="F61" s="162">
        <v>2630000</v>
      </c>
      <c r="G61" s="193">
        <f t="shared" si="22"/>
        <v>0</v>
      </c>
      <c r="H61" s="136">
        <f t="shared" ref="G61:H71" si="23">J61+L61+N61+P61+R61+T61+V61+X61+Z61+AB61+AD61+AF61</f>
        <v>0</v>
      </c>
      <c r="I61" s="135"/>
      <c r="J61" s="148"/>
      <c r="K61" s="135"/>
      <c r="L61" s="148"/>
      <c r="M61" s="135"/>
      <c r="N61" s="148"/>
      <c r="O61" s="142"/>
      <c r="P61" s="144"/>
      <c r="Q61" s="135"/>
      <c r="R61" s="148"/>
      <c r="S61" s="135"/>
      <c r="T61" s="148"/>
      <c r="U61" s="135"/>
      <c r="V61" s="148"/>
      <c r="W61" s="135"/>
      <c r="X61" s="148"/>
      <c r="Y61" s="135"/>
      <c r="Z61" s="148"/>
      <c r="AA61" s="135"/>
      <c r="AB61" s="148"/>
      <c r="AC61" s="135"/>
      <c r="AD61" s="148"/>
      <c r="AE61" s="135"/>
      <c r="AF61" s="148"/>
      <c r="AG61" s="133"/>
    </row>
    <row r="62" spans="2:33" ht="30" x14ac:dyDescent="0.25">
      <c r="B62" s="120" t="s">
        <v>396</v>
      </c>
      <c r="C62" s="164" t="s">
        <v>397</v>
      </c>
      <c r="D62" s="179">
        <v>542000</v>
      </c>
      <c r="E62" s="132"/>
      <c r="F62" s="132">
        <f>F63+F64</f>
        <v>542000</v>
      </c>
      <c r="G62" s="193">
        <f>I62+K62+M62+O62+Q62+S62</f>
        <v>107590</v>
      </c>
      <c r="H62" s="124">
        <f t="shared" si="23"/>
        <v>1801</v>
      </c>
      <c r="I62" s="132">
        <f>SUM(I63:I64)</f>
        <v>8390</v>
      </c>
      <c r="J62" s="132">
        <f t="shared" ref="J62:AF62" si="24">SUM(J63:J64)</f>
        <v>0</v>
      </c>
      <c r="K62" s="132">
        <f t="shared" si="24"/>
        <v>8390</v>
      </c>
      <c r="L62" s="132">
        <f t="shared" si="24"/>
        <v>0</v>
      </c>
      <c r="M62" s="132">
        <f t="shared" si="24"/>
        <v>4195</v>
      </c>
      <c r="N62" s="132">
        <f t="shared" si="24"/>
        <v>0</v>
      </c>
      <c r="O62" s="132">
        <f t="shared" si="24"/>
        <v>22819.5</v>
      </c>
      <c r="P62" s="132">
        <f t="shared" si="24"/>
        <v>0</v>
      </c>
      <c r="Q62" s="132">
        <f t="shared" si="24"/>
        <v>14395.5</v>
      </c>
      <c r="R62" s="132">
        <f t="shared" si="24"/>
        <v>1801</v>
      </c>
      <c r="S62" s="132">
        <f t="shared" si="24"/>
        <v>49400</v>
      </c>
      <c r="T62" s="132">
        <f t="shared" si="24"/>
        <v>0</v>
      </c>
      <c r="U62" s="132">
        <f t="shared" si="24"/>
        <v>0</v>
      </c>
      <c r="V62" s="132">
        <f t="shared" si="24"/>
        <v>0</v>
      </c>
      <c r="W62" s="132">
        <f t="shared" si="24"/>
        <v>0</v>
      </c>
      <c r="X62" s="132">
        <f t="shared" si="24"/>
        <v>0</v>
      </c>
      <c r="Y62" s="132">
        <f t="shared" si="24"/>
        <v>0</v>
      </c>
      <c r="Z62" s="132">
        <f t="shared" si="24"/>
        <v>0</v>
      </c>
      <c r="AA62" s="132">
        <f t="shared" si="24"/>
        <v>0</v>
      </c>
      <c r="AB62" s="132">
        <f t="shared" si="24"/>
        <v>0</v>
      </c>
      <c r="AC62" s="132">
        <f t="shared" si="24"/>
        <v>0</v>
      </c>
      <c r="AD62" s="132">
        <f t="shared" si="24"/>
        <v>0</v>
      </c>
      <c r="AE62" s="132">
        <f t="shared" si="24"/>
        <v>0</v>
      </c>
      <c r="AF62" s="132">
        <f t="shared" si="24"/>
        <v>0</v>
      </c>
      <c r="AG62" s="133"/>
    </row>
    <row r="63" spans="2:33" ht="60" x14ac:dyDescent="0.25">
      <c r="B63" s="128"/>
      <c r="C63" s="134" t="s">
        <v>398</v>
      </c>
      <c r="D63" s="180"/>
      <c r="E63" s="130"/>
      <c r="F63" s="131">
        <v>491500</v>
      </c>
      <c r="G63" s="193">
        <f t="shared" si="22"/>
        <v>77385</v>
      </c>
      <c r="H63" s="136">
        <f t="shared" si="23"/>
        <v>3763</v>
      </c>
      <c r="I63" s="130">
        <v>4195</v>
      </c>
      <c r="J63" s="167" t="s">
        <v>399</v>
      </c>
      <c r="K63" s="139">
        <v>4195</v>
      </c>
      <c r="L63" s="168" t="s">
        <v>400</v>
      </c>
      <c r="M63" s="139">
        <v>4195</v>
      </c>
      <c r="N63" s="168" t="s">
        <v>401</v>
      </c>
      <c r="O63" s="139">
        <v>15200</v>
      </c>
      <c r="P63" s="168"/>
      <c r="Q63" s="139">
        <v>9200</v>
      </c>
      <c r="R63" s="168"/>
      <c r="S63" s="138">
        <v>40400</v>
      </c>
      <c r="T63" s="168"/>
      <c r="U63" s="139"/>
      <c r="V63" s="168"/>
      <c r="W63" s="139"/>
      <c r="X63" s="168"/>
      <c r="Y63" s="139"/>
      <c r="Z63" s="168"/>
      <c r="AA63" s="139"/>
      <c r="AB63" s="168"/>
      <c r="AC63" s="139"/>
      <c r="AD63" s="144"/>
      <c r="AE63" s="139"/>
      <c r="AF63" s="144"/>
      <c r="AG63" s="133"/>
    </row>
    <row r="64" spans="2:33" ht="30" x14ac:dyDescent="0.25">
      <c r="B64" s="128"/>
      <c r="C64" s="134" t="s">
        <v>85</v>
      </c>
      <c r="D64" s="180"/>
      <c r="E64" s="130"/>
      <c r="F64" s="131">
        <v>50500</v>
      </c>
      <c r="G64" s="193">
        <f t="shared" si="22"/>
        <v>30205</v>
      </c>
      <c r="H64" s="136">
        <f t="shared" si="23"/>
        <v>7793</v>
      </c>
      <c r="I64" s="130">
        <v>4195</v>
      </c>
      <c r="J64" s="167" t="s">
        <v>399</v>
      </c>
      <c r="K64" s="139">
        <v>4195</v>
      </c>
      <c r="L64" s="168" t="s">
        <v>400</v>
      </c>
      <c r="M64" s="139"/>
      <c r="N64" s="168"/>
      <c r="O64" s="139">
        <v>7619.5</v>
      </c>
      <c r="P64" s="168" t="s">
        <v>402</v>
      </c>
      <c r="Q64" s="139">
        <v>5195.5</v>
      </c>
      <c r="R64" s="181">
        <v>1801</v>
      </c>
      <c r="S64" s="138">
        <v>9000</v>
      </c>
      <c r="T64" s="168" t="s">
        <v>403</v>
      </c>
      <c r="U64" s="139"/>
      <c r="V64" s="168"/>
      <c r="W64" s="139"/>
      <c r="X64" s="168"/>
      <c r="Y64" s="139"/>
      <c r="Z64" s="168"/>
      <c r="AA64" s="139"/>
      <c r="AB64" s="168"/>
      <c r="AC64" s="139"/>
      <c r="AD64" s="168"/>
      <c r="AE64" s="139"/>
      <c r="AF64" s="168"/>
      <c r="AG64" s="133"/>
    </row>
    <row r="65" spans="2:33" ht="30" x14ac:dyDescent="0.25">
      <c r="B65" s="120">
        <v>35030211</v>
      </c>
      <c r="C65" s="120" t="s">
        <v>404</v>
      </c>
      <c r="D65" s="132">
        <v>400000</v>
      </c>
      <c r="E65" s="132"/>
      <c r="F65" s="132">
        <f>SUM(F66:F71)</f>
        <v>400000</v>
      </c>
      <c r="G65" s="191">
        <f t="shared" si="23"/>
        <v>0</v>
      </c>
      <c r="H65" s="124">
        <f t="shared" si="23"/>
        <v>0</v>
      </c>
      <c r="I65" s="132">
        <f>SUM(I66:I71)</f>
        <v>0</v>
      </c>
      <c r="J65" s="132">
        <f t="shared" ref="J65:AF65" si="25">SUM(J66:J71)</f>
        <v>0</v>
      </c>
      <c r="K65" s="132">
        <f t="shared" si="25"/>
        <v>0</v>
      </c>
      <c r="L65" s="132">
        <f t="shared" si="25"/>
        <v>0</v>
      </c>
      <c r="M65" s="132">
        <f t="shared" si="25"/>
        <v>0</v>
      </c>
      <c r="N65" s="132">
        <f t="shared" si="25"/>
        <v>0</v>
      </c>
      <c r="O65" s="132">
        <f t="shared" si="25"/>
        <v>0</v>
      </c>
      <c r="P65" s="132">
        <f t="shared" si="25"/>
        <v>0</v>
      </c>
      <c r="Q65" s="132">
        <f t="shared" si="25"/>
        <v>0</v>
      </c>
      <c r="R65" s="132">
        <f t="shared" si="25"/>
        <v>0</v>
      </c>
      <c r="S65" s="132">
        <f t="shared" si="25"/>
        <v>0</v>
      </c>
      <c r="T65" s="132">
        <f t="shared" si="25"/>
        <v>0</v>
      </c>
      <c r="U65" s="132">
        <f t="shared" si="25"/>
        <v>0</v>
      </c>
      <c r="V65" s="132">
        <f t="shared" si="25"/>
        <v>0</v>
      </c>
      <c r="W65" s="132">
        <f t="shared" si="25"/>
        <v>0</v>
      </c>
      <c r="X65" s="132">
        <f t="shared" si="25"/>
        <v>0</v>
      </c>
      <c r="Y65" s="132">
        <f t="shared" si="25"/>
        <v>0</v>
      </c>
      <c r="Z65" s="132">
        <f t="shared" si="25"/>
        <v>0</v>
      </c>
      <c r="AA65" s="132">
        <f t="shared" si="25"/>
        <v>0</v>
      </c>
      <c r="AB65" s="132">
        <f t="shared" si="25"/>
        <v>0</v>
      </c>
      <c r="AC65" s="132">
        <f t="shared" si="25"/>
        <v>0</v>
      </c>
      <c r="AD65" s="132">
        <f t="shared" si="25"/>
        <v>0</v>
      </c>
      <c r="AE65" s="132">
        <f t="shared" si="25"/>
        <v>0</v>
      </c>
      <c r="AF65" s="132">
        <f t="shared" si="25"/>
        <v>0</v>
      </c>
      <c r="AG65" s="132"/>
    </row>
    <row r="66" spans="2:33" ht="30" x14ac:dyDescent="0.25">
      <c r="B66" s="182"/>
      <c r="C66" s="183" t="s">
        <v>104</v>
      </c>
      <c r="D66" s="184"/>
      <c r="E66" s="132"/>
      <c r="F66" s="130">
        <v>100000</v>
      </c>
      <c r="G66" s="192">
        <f t="shared" si="23"/>
        <v>0</v>
      </c>
      <c r="H66" s="136">
        <f t="shared" si="23"/>
        <v>0</v>
      </c>
      <c r="I66" s="132"/>
      <c r="J66" s="132"/>
      <c r="K66" s="132"/>
      <c r="L66" s="132"/>
      <c r="M66" s="132"/>
      <c r="N66" s="132"/>
      <c r="O66" s="132">
        <f>SUM(O67:O72)</f>
        <v>0</v>
      </c>
      <c r="P66" s="132">
        <f>SUM(P67:P72)</f>
        <v>0</v>
      </c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0"/>
      <c r="AB66" s="130"/>
      <c r="AC66" s="130"/>
      <c r="AD66" s="132"/>
      <c r="AE66" s="130"/>
      <c r="AF66" s="132"/>
      <c r="AG66" s="132"/>
    </row>
    <row r="67" spans="2:33" ht="45" x14ac:dyDescent="0.25">
      <c r="B67" s="182"/>
      <c r="C67" s="183" t="s">
        <v>105</v>
      </c>
      <c r="D67" s="184"/>
      <c r="E67" s="132"/>
      <c r="F67" s="130">
        <v>65000</v>
      </c>
      <c r="G67" s="192">
        <f t="shared" si="23"/>
        <v>0</v>
      </c>
      <c r="H67" s="136">
        <f t="shared" si="23"/>
        <v>0</v>
      </c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0"/>
      <c r="AB67" s="130"/>
      <c r="AC67" s="130"/>
      <c r="AD67" s="132"/>
      <c r="AE67" s="130"/>
      <c r="AF67" s="132"/>
      <c r="AG67" s="132"/>
    </row>
    <row r="68" spans="2:33" x14ac:dyDescent="0.25">
      <c r="B68" s="182"/>
      <c r="C68" s="183" t="s">
        <v>106</v>
      </c>
      <c r="D68" s="184"/>
      <c r="E68" s="132"/>
      <c r="F68" s="130">
        <v>60000</v>
      </c>
      <c r="G68" s="192">
        <f t="shared" si="23"/>
        <v>0</v>
      </c>
      <c r="H68" s="136">
        <f t="shared" si="23"/>
        <v>0</v>
      </c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0"/>
      <c r="AB68" s="130"/>
      <c r="AC68" s="130"/>
      <c r="AD68" s="132"/>
      <c r="AE68" s="130"/>
      <c r="AF68" s="132"/>
      <c r="AG68" s="132"/>
    </row>
    <row r="69" spans="2:33" ht="30" x14ac:dyDescent="0.25">
      <c r="B69" s="185"/>
      <c r="C69" s="186" t="s">
        <v>107</v>
      </c>
      <c r="D69" s="184"/>
      <c r="E69" s="132"/>
      <c r="F69" s="130">
        <v>100000</v>
      </c>
      <c r="G69" s="192">
        <f t="shared" si="23"/>
        <v>0</v>
      </c>
      <c r="H69" s="136">
        <f t="shared" si="23"/>
        <v>0</v>
      </c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0"/>
      <c r="AB69" s="130"/>
      <c r="AC69" s="130"/>
      <c r="AD69" s="132"/>
      <c r="AE69" s="130"/>
      <c r="AF69" s="132"/>
      <c r="AG69" s="132"/>
    </row>
    <row r="70" spans="2:33" ht="30" x14ac:dyDescent="0.25">
      <c r="B70" s="185"/>
      <c r="C70" s="186" t="s">
        <v>108</v>
      </c>
      <c r="D70" s="184"/>
      <c r="E70" s="132"/>
      <c r="F70" s="130">
        <v>55000</v>
      </c>
      <c r="G70" s="192">
        <f t="shared" si="23"/>
        <v>0</v>
      </c>
      <c r="H70" s="136">
        <f t="shared" si="23"/>
        <v>0</v>
      </c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0"/>
      <c r="AB70" s="130"/>
      <c r="AC70" s="130"/>
      <c r="AD70" s="132"/>
      <c r="AE70" s="130"/>
      <c r="AF70" s="132"/>
      <c r="AG70" s="132"/>
    </row>
    <row r="71" spans="2:33" x14ac:dyDescent="0.25">
      <c r="B71" s="185"/>
      <c r="C71" s="186" t="s">
        <v>405</v>
      </c>
      <c r="D71" s="184"/>
      <c r="E71" s="132"/>
      <c r="F71" s="130">
        <v>20000</v>
      </c>
      <c r="G71" s="192">
        <f t="shared" si="23"/>
        <v>0</v>
      </c>
      <c r="H71" s="136">
        <f t="shared" si="23"/>
        <v>0</v>
      </c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0"/>
      <c r="AB71" s="130"/>
      <c r="AC71" s="130"/>
      <c r="AD71" s="132"/>
      <c r="AE71" s="130"/>
      <c r="AF71" s="132"/>
      <c r="AG71" s="132"/>
    </row>
    <row r="72" spans="2:33" x14ac:dyDescent="0.25">
      <c r="O72" s="132"/>
      <c r="P72" s="132"/>
    </row>
  </sheetData>
  <mergeCells count="26">
    <mergeCell ref="G6:H7"/>
    <mergeCell ref="B2:H2"/>
    <mergeCell ref="AF2:AG2"/>
    <mergeCell ref="B3:H3"/>
    <mergeCell ref="AF3:AG3"/>
    <mergeCell ref="B4:AC4"/>
    <mergeCell ref="AD4:AG4"/>
    <mergeCell ref="B6:B8"/>
    <mergeCell ref="C6:C8"/>
    <mergeCell ref="D6:D8"/>
    <mergeCell ref="E6:E8"/>
    <mergeCell ref="F6:F8"/>
    <mergeCell ref="AG6:AG8"/>
    <mergeCell ref="I7:J7"/>
    <mergeCell ref="K7:L7"/>
    <mergeCell ref="M7:N7"/>
    <mergeCell ref="Y7:Z7"/>
    <mergeCell ref="AA7:AB7"/>
    <mergeCell ref="AC7:AD7"/>
    <mergeCell ref="AE7:AF7"/>
    <mergeCell ref="I6:AF6"/>
    <mergeCell ref="O7:P7"/>
    <mergeCell ref="Q7:R7"/>
    <mergeCell ref="S7:T7"/>
    <mergeCell ref="U7:V7"/>
    <mergeCell ref="W7:X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topLeftCell="A70" workbookViewId="0">
      <selection activeCell="B20" sqref="B20"/>
    </sheetView>
  </sheetViews>
  <sheetFormatPr defaultRowHeight="15" x14ac:dyDescent="0.25"/>
  <cols>
    <col min="1" max="1" width="17" customWidth="1"/>
    <col min="2" max="2" width="55" customWidth="1"/>
    <col min="3" max="3" width="16.7109375" customWidth="1"/>
    <col min="4" max="4" width="15.85546875" customWidth="1"/>
    <col min="5" max="5" width="25.28515625" customWidth="1"/>
    <col min="6" max="6" width="13.28515625" bestFit="1" customWidth="1"/>
    <col min="7" max="7" width="13.28515625" style="273" bestFit="1" customWidth="1"/>
    <col min="8" max="8" width="8.7109375" bestFit="1" customWidth="1"/>
    <col min="9" max="9" width="8.5703125" bestFit="1" customWidth="1"/>
    <col min="10" max="10" width="13.42578125" bestFit="1" customWidth="1"/>
    <col min="11" max="11" width="13.28515625" bestFit="1" customWidth="1"/>
    <col min="12" max="12" width="8.7109375" bestFit="1" customWidth="1"/>
    <col min="13" max="13" width="8.5703125" bestFit="1" customWidth="1"/>
    <col min="14" max="14" width="12.7109375" bestFit="1" customWidth="1"/>
    <col min="15" max="15" width="12.85546875" bestFit="1" customWidth="1"/>
    <col min="16" max="16" width="8.7109375" bestFit="1" customWidth="1"/>
    <col min="17" max="17" width="8.5703125" bestFit="1" customWidth="1"/>
    <col min="18" max="18" width="13.140625" bestFit="1" customWidth="1"/>
    <col min="19" max="19" width="12.85546875" bestFit="1" customWidth="1"/>
    <col min="20" max="20" width="8.7109375" bestFit="1" customWidth="1"/>
    <col min="21" max="21" width="8.5703125" bestFit="1" customWidth="1"/>
    <col min="22" max="22" width="14.140625" bestFit="1" customWidth="1"/>
    <col min="23" max="23" width="13.42578125" bestFit="1" customWidth="1"/>
    <col min="24" max="24" width="8.7109375" bestFit="1" customWidth="1"/>
    <col min="25" max="25" width="8.5703125" bestFit="1" customWidth="1"/>
    <col min="26" max="27" width="13.28515625" bestFit="1" customWidth="1"/>
    <col min="28" max="28" width="8.7109375" bestFit="1" customWidth="1"/>
    <col min="29" max="29" width="8.5703125" bestFit="1" customWidth="1"/>
    <col min="30" max="30" width="12.85546875" bestFit="1" customWidth="1"/>
    <col min="31" max="31" width="13.140625" bestFit="1" customWidth="1"/>
    <col min="32" max="32" width="8.7109375" bestFit="1" customWidth="1"/>
    <col min="33" max="33" width="8.5703125" bestFit="1" customWidth="1"/>
    <col min="34" max="34" width="8.85546875" bestFit="1" customWidth="1"/>
    <col min="35" max="35" width="7" bestFit="1" customWidth="1"/>
    <col min="36" max="36" width="8.7109375" bestFit="1" customWidth="1"/>
    <col min="37" max="37" width="8.5703125" bestFit="1" customWidth="1"/>
    <col min="38" max="38" width="8.85546875" bestFit="1" customWidth="1"/>
    <col min="39" max="39" width="7" bestFit="1" customWidth="1"/>
    <col min="40" max="40" width="8.7109375" bestFit="1" customWidth="1"/>
    <col min="41" max="41" width="8.5703125" bestFit="1" customWidth="1"/>
    <col min="42" max="42" width="8.85546875" bestFit="1" customWidth="1"/>
    <col min="43" max="43" width="7" bestFit="1" customWidth="1"/>
    <col min="44" max="44" width="8.7109375" bestFit="1" customWidth="1"/>
    <col min="45" max="45" width="8.5703125" bestFit="1" customWidth="1"/>
    <col min="46" max="46" width="8.85546875" bestFit="1" customWidth="1"/>
    <col min="47" max="47" width="7" bestFit="1" customWidth="1"/>
    <col min="48" max="48" width="8.7109375" bestFit="1" customWidth="1"/>
    <col min="49" max="49" width="8.5703125" bestFit="1" customWidth="1"/>
    <col min="50" max="50" width="8.85546875" bestFit="1" customWidth="1"/>
    <col min="51" max="51" width="7" bestFit="1" customWidth="1"/>
    <col min="52" max="52" width="8.7109375" bestFit="1" customWidth="1"/>
    <col min="53" max="53" width="8.5703125" bestFit="1" customWidth="1"/>
    <col min="54" max="54" width="8.85546875" bestFit="1" customWidth="1"/>
    <col min="55" max="55" width="7" bestFit="1" customWidth="1"/>
    <col min="56" max="56" width="8.7109375" bestFit="1" customWidth="1"/>
    <col min="57" max="57" width="8.5703125" bestFit="1" customWidth="1"/>
    <col min="58" max="58" width="10" bestFit="1" customWidth="1"/>
    <col min="59" max="59" width="13.28515625" bestFit="1" customWidth="1"/>
    <col min="60" max="60" width="4.5703125" bestFit="1" customWidth="1"/>
  </cols>
  <sheetData>
    <row r="1" spans="1:61" ht="15.75" x14ac:dyDescent="0.25">
      <c r="A1" s="335" t="s">
        <v>0</v>
      </c>
      <c r="B1" s="336" t="s">
        <v>406</v>
      </c>
      <c r="C1" s="336" t="s">
        <v>333</v>
      </c>
      <c r="D1" s="336" t="s">
        <v>334</v>
      </c>
      <c r="E1" s="333" t="s">
        <v>407</v>
      </c>
      <c r="F1" s="337" t="s">
        <v>408</v>
      </c>
      <c r="G1" s="338"/>
      <c r="H1" s="338"/>
      <c r="I1" s="339"/>
      <c r="J1" s="234"/>
      <c r="K1" s="237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59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333" t="s">
        <v>338</v>
      </c>
      <c r="BG1" s="198"/>
      <c r="BH1" s="198"/>
      <c r="BI1" s="198"/>
    </row>
    <row r="2" spans="1:61" x14ac:dyDescent="0.25">
      <c r="A2" s="335"/>
      <c r="B2" s="336"/>
      <c r="C2" s="336"/>
      <c r="D2" s="336"/>
      <c r="E2" s="343"/>
      <c r="F2" s="340"/>
      <c r="G2" s="341"/>
      <c r="H2" s="341"/>
      <c r="I2" s="342"/>
      <c r="J2" s="330" t="s">
        <v>409</v>
      </c>
      <c r="K2" s="331"/>
      <c r="L2" s="331"/>
      <c r="M2" s="332"/>
      <c r="N2" s="330" t="s">
        <v>410</v>
      </c>
      <c r="O2" s="331"/>
      <c r="P2" s="331"/>
      <c r="Q2" s="332"/>
      <c r="R2" s="330" t="s">
        <v>411</v>
      </c>
      <c r="S2" s="331"/>
      <c r="T2" s="331"/>
      <c r="U2" s="332"/>
      <c r="V2" s="330" t="s">
        <v>412</v>
      </c>
      <c r="W2" s="331"/>
      <c r="X2" s="331"/>
      <c r="Y2" s="332"/>
      <c r="Z2" s="330" t="s">
        <v>413</v>
      </c>
      <c r="AA2" s="331"/>
      <c r="AB2" s="331"/>
      <c r="AC2" s="332"/>
      <c r="AD2" s="330" t="s">
        <v>414</v>
      </c>
      <c r="AE2" s="331"/>
      <c r="AF2" s="331"/>
      <c r="AG2" s="332"/>
      <c r="AH2" s="330" t="s">
        <v>415</v>
      </c>
      <c r="AI2" s="331"/>
      <c r="AJ2" s="331"/>
      <c r="AK2" s="332"/>
      <c r="AL2" s="330" t="s">
        <v>416</v>
      </c>
      <c r="AM2" s="331"/>
      <c r="AN2" s="331"/>
      <c r="AO2" s="332"/>
      <c r="AP2" s="330" t="s">
        <v>417</v>
      </c>
      <c r="AQ2" s="331"/>
      <c r="AR2" s="331"/>
      <c r="AS2" s="332"/>
      <c r="AT2" s="330" t="s">
        <v>418</v>
      </c>
      <c r="AU2" s="331"/>
      <c r="AV2" s="331"/>
      <c r="AW2" s="332"/>
      <c r="AX2" s="330" t="s">
        <v>419</v>
      </c>
      <c r="AY2" s="331"/>
      <c r="AZ2" s="331"/>
      <c r="BA2" s="332"/>
      <c r="BB2" s="330" t="s">
        <v>420</v>
      </c>
      <c r="BC2" s="331"/>
      <c r="BD2" s="331"/>
      <c r="BE2" s="332"/>
      <c r="BF2" s="334"/>
      <c r="BG2" s="198"/>
      <c r="BH2" s="198"/>
      <c r="BI2" s="198"/>
    </row>
    <row r="3" spans="1:61" ht="76.5" x14ac:dyDescent="0.25">
      <c r="A3" s="335"/>
      <c r="B3" s="336"/>
      <c r="C3" s="336"/>
      <c r="D3" s="336"/>
      <c r="E3" s="334"/>
      <c r="F3" s="201" t="s">
        <v>421</v>
      </c>
      <c r="G3" s="265" t="s">
        <v>422</v>
      </c>
      <c r="H3" s="201" t="s">
        <v>342</v>
      </c>
      <c r="I3" s="201" t="s">
        <v>423</v>
      </c>
      <c r="J3" s="201" t="s">
        <v>421</v>
      </c>
      <c r="K3" s="201" t="s">
        <v>422</v>
      </c>
      <c r="L3" s="201" t="s">
        <v>342</v>
      </c>
      <c r="M3" s="201" t="s">
        <v>423</v>
      </c>
      <c r="N3" s="201" t="s">
        <v>421</v>
      </c>
      <c r="O3" s="201" t="s">
        <v>422</v>
      </c>
      <c r="P3" s="201" t="s">
        <v>342</v>
      </c>
      <c r="Q3" s="201" t="s">
        <v>423</v>
      </c>
      <c r="R3" s="201" t="s">
        <v>421</v>
      </c>
      <c r="S3" s="201" t="s">
        <v>422</v>
      </c>
      <c r="T3" s="201" t="s">
        <v>342</v>
      </c>
      <c r="U3" s="201" t="s">
        <v>423</v>
      </c>
      <c r="V3" s="201" t="s">
        <v>421</v>
      </c>
      <c r="W3" s="201" t="s">
        <v>422</v>
      </c>
      <c r="X3" s="201" t="s">
        <v>342</v>
      </c>
      <c r="Y3" s="201" t="s">
        <v>423</v>
      </c>
      <c r="Z3" s="201" t="s">
        <v>421</v>
      </c>
      <c r="AA3" s="201" t="s">
        <v>422</v>
      </c>
      <c r="AB3" s="201" t="s">
        <v>342</v>
      </c>
      <c r="AC3" s="201" t="s">
        <v>423</v>
      </c>
      <c r="AD3" s="260" t="s">
        <v>421</v>
      </c>
      <c r="AE3" s="201" t="s">
        <v>422</v>
      </c>
      <c r="AF3" s="201" t="s">
        <v>342</v>
      </c>
      <c r="AG3" s="201" t="s">
        <v>423</v>
      </c>
      <c r="AH3" s="201" t="s">
        <v>421</v>
      </c>
      <c r="AI3" s="201" t="s">
        <v>422</v>
      </c>
      <c r="AJ3" s="201" t="s">
        <v>342</v>
      </c>
      <c r="AK3" s="201" t="s">
        <v>423</v>
      </c>
      <c r="AL3" s="201" t="s">
        <v>421</v>
      </c>
      <c r="AM3" s="201" t="s">
        <v>422</v>
      </c>
      <c r="AN3" s="201" t="s">
        <v>342</v>
      </c>
      <c r="AO3" s="201" t="s">
        <v>423</v>
      </c>
      <c r="AP3" s="201" t="s">
        <v>421</v>
      </c>
      <c r="AQ3" s="201" t="s">
        <v>422</v>
      </c>
      <c r="AR3" s="201" t="s">
        <v>342</v>
      </c>
      <c r="AS3" s="201" t="s">
        <v>423</v>
      </c>
      <c r="AT3" s="201" t="s">
        <v>421</v>
      </c>
      <c r="AU3" s="201" t="s">
        <v>422</v>
      </c>
      <c r="AV3" s="201" t="s">
        <v>342</v>
      </c>
      <c r="AW3" s="201" t="s">
        <v>423</v>
      </c>
      <c r="AX3" s="201" t="s">
        <v>421</v>
      </c>
      <c r="AY3" s="201" t="s">
        <v>422</v>
      </c>
      <c r="AZ3" s="201" t="s">
        <v>342</v>
      </c>
      <c r="BA3" s="201" t="s">
        <v>423</v>
      </c>
      <c r="BB3" s="201" t="s">
        <v>421</v>
      </c>
      <c r="BC3" s="201" t="s">
        <v>422</v>
      </c>
      <c r="BD3" s="201" t="s">
        <v>342</v>
      </c>
      <c r="BE3" s="201" t="s">
        <v>423</v>
      </c>
      <c r="BF3" s="202"/>
      <c r="BG3" s="198"/>
      <c r="BH3" s="198"/>
      <c r="BI3" s="198"/>
    </row>
    <row r="4" spans="1:61" x14ac:dyDescent="0.25">
      <c r="A4" s="203" t="s">
        <v>424</v>
      </c>
      <c r="B4" s="204" t="s">
        <v>50</v>
      </c>
      <c r="C4" s="205">
        <v>8000000</v>
      </c>
      <c r="D4" s="205">
        <v>8000000</v>
      </c>
      <c r="E4" s="206">
        <v>8000000</v>
      </c>
      <c r="F4" s="206">
        <v>4615820.12</v>
      </c>
      <c r="G4" s="266">
        <v>4568508.96</v>
      </c>
      <c r="H4" s="207">
        <v>6064</v>
      </c>
      <c r="I4" s="207">
        <v>6095</v>
      </c>
      <c r="J4" s="206">
        <v>707905.18</v>
      </c>
      <c r="K4" s="206">
        <v>557676.68999999994</v>
      </c>
      <c r="L4" s="207">
        <v>1315</v>
      </c>
      <c r="M4" s="207">
        <v>1322</v>
      </c>
      <c r="N4" s="206">
        <v>707023.90999999992</v>
      </c>
      <c r="O4" s="205">
        <v>808192.1</v>
      </c>
      <c r="P4" s="207">
        <v>1389</v>
      </c>
      <c r="Q4" s="207">
        <v>1397</v>
      </c>
      <c r="R4" s="205">
        <v>868037.01</v>
      </c>
      <c r="S4" s="205">
        <v>433422.88</v>
      </c>
      <c r="T4" s="207">
        <v>1788</v>
      </c>
      <c r="U4" s="207">
        <v>1796</v>
      </c>
      <c r="V4" s="243">
        <v>800815.5</v>
      </c>
      <c r="W4" s="205">
        <v>1284489.93</v>
      </c>
      <c r="X4" s="207">
        <v>1572</v>
      </c>
      <c r="Y4" s="207">
        <v>1580</v>
      </c>
      <c r="Z4" s="248">
        <v>701054.66</v>
      </c>
      <c r="AA4" s="248">
        <v>693808.21</v>
      </c>
      <c r="AB4" s="207">
        <v>1435</v>
      </c>
      <c r="AC4" s="207">
        <v>1448</v>
      </c>
      <c r="AD4" s="248">
        <v>830983.86</v>
      </c>
      <c r="AE4" s="248">
        <v>790919.15</v>
      </c>
      <c r="AF4" s="207">
        <v>1449</v>
      </c>
      <c r="AG4" s="207">
        <v>1455</v>
      </c>
      <c r="AH4" s="206">
        <v>0</v>
      </c>
      <c r="AI4" s="206">
        <v>0</v>
      </c>
      <c r="AJ4" s="207">
        <v>0</v>
      </c>
      <c r="AK4" s="207">
        <v>0</v>
      </c>
      <c r="AL4" s="206">
        <v>0</v>
      </c>
      <c r="AM4" s="206">
        <v>0</v>
      </c>
      <c r="AN4" s="207">
        <v>0</v>
      </c>
      <c r="AO4" s="207">
        <v>0</v>
      </c>
      <c r="AP4" s="206">
        <v>0</v>
      </c>
      <c r="AQ4" s="206">
        <v>0</v>
      </c>
      <c r="AR4" s="207">
        <v>0</v>
      </c>
      <c r="AS4" s="207">
        <v>0</v>
      </c>
      <c r="AT4" s="206">
        <v>0</v>
      </c>
      <c r="AU4" s="206">
        <v>0</v>
      </c>
      <c r="AV4" s="207">
        <v>0</v>
      </c>
      <c r="AW4" s="207">
        <v>0</v>
      </c>
      <c r="AX4" s="206">
        <v>0</v>
      </c>
      <c r="AY4" s="206">
        <v>0</v>
      </c>
      <c r="AZ4" s="207">
        <v>0</v>
      </c>
      <c r="BA4" s="207">
        <v>0</v>
      </c>
      <c r="BB4" s="206">
        <v>0</v>
      </c>
      <c r="BC4" s="206">
        <v>0</v>
      </c>
      <c r="BD4" s="207">
        <v>0</v>
      </c>
      <c r="BE4" s="207">
        <v>0</v>
      </c>
      <c r="BF4" s="236"/>
      <c r="BG4" s="264">
        <v>4615820.12</v>
      </c>
      <c r="BH4" s="264">
        <v>0</v>
      </c>
      <c r="BI4" s="208"/>
    </row>
    <row r="5" spans="1:61" x14ac:dyDescent="0.25">
      <c r="A5" s="209"/>
      <c r="B5" s="210" t="s">
        <v>50</v>
      </c>
      <c r="C5" s="199"/>
      <c r="D5" s="199"/>
      <c r="E5" s="199">
        <v>8000000</v>
      </c>
      <c r="F5" s="199">
        <v>4615820.12</v>
      </c>
      <c r="G5" s="267">
        <v>4568508.96</v>
      </c>
      <c r="H5" s="211">
        <v>6064</v>
      </c>
      <c r="I5" s="211">
        <v>6095</v>
      </c>
      <c r="J5" s="199">
        <v>707905.18</v>
      </c>
      <c r="K5" s="199">
        <v>557676.68999999994</v>
      </c>
      <c r="L5" s="211">
        <v>1315</v>
      </c>
      <c r="M5" s="211">
        <v>1322</v>
      </c>
      <c r="N5" s="199">
        <v>707023.90999999992</v>
      </c>
      <c r="O5" s="199">
        <v>808192.1</v>
      </c>
      <c r="P5" s="211">
        <v>1389</v>
      </c>
      <c r="Q5" s="211">
        <v>1397</v>
      </c>
      <c r="R5" s="199">
        <v>868037.01</v>
      </c>
      <c r="S5" s="199">
        <v>433422.88</v>
      </c>
      <c r="T5" s="211">
        <v>1788</v>
      </c>
      <c r="U5" s="211">
        <v>1796</v>
      </c>
      <c r="V5" s="244">
        <v>800815.5</v>
      </c>
      <c r="W5" s="199">
        <v>1284489.93</v>
      </c>
      <c r="X5" s="211">
        <v>1572</v>
      </c>
      <c r="Y5" s="211">
        <v>1580</v>
      </c>
      <c r="Z5" s="250">
        <v>701054.66</v>
      </c>
      <c r="AA5" s="250">
        <v>693808.21</v>
      </c>
      <c r="AB5" s="211">
        <v>1435</v>
      </c>
      <c r="AC5" s="211">
        <v>1448</v>
      </c>
      <c r="AD5" s="250">
        <v>830983.86</v>
      </c>
      <c r="AE5" s="250">
        <v>790919.15</v>
      </c>
      <c r="AF5" s="211">
        <v>1449</v>
      </c>
      <c r="AG5" s="211">
        <v>1455</v>
      </c>
      <c r="AH5" s="199"/>
      <c r="AI5" s="199"/>
      <c r="AJ5" s="211"/>
      <c r="AK5" s="211"/>
      <c r="AL5" s="199"/>
      <c r="AM5" s="199"/>
      <c r="AN5" s="211"/>
      <c r="AO5" s="211"/>
      <c r="AP5" s="199"/>
      <c r="AQ5" s="199"/>
      <c r="AR5" s="211"/>
      <c r="AS5" s="211"/>
      <c r="AT5" s="199"/>
      <c r="AU5" s="199"/>
      <c r="AV5" s="211"/>
      <c r="AW5" s="211"/>
      <c r="AX5" s="199"/>
      <c r="AY5" s="199"/>
      <c r="AZ5" s="211"/>
      <c r="BA5" s="211"/>
      <c r="BB5" s="199"/>
      <c r="BC5" s="199"/>
      <c r="BD5" s="211"/>
      <c r="BE5" s="211"/>
      <c r="BF5" s="236"/>
      <c r="BG5" s="264">
        <v>4615820.12</v>
      </c>
      <c r="BH5" s="264">
        <v>0</v>
      </c>
      <c r="BI5" s="208"/>
    </row>
    <row r="6" spans="1:61" x14ac:dyDescent="0.25">
      <c r="A6" s="203" t="s">
        <v>425</v>
      </c>
      <c r="B6" s="204" t="s">
        <v>60</v>
      </c>
      <c r="C6" s="205">
        <v>11764000</v>
      </c>
      <c r="D6" s="205">
        <v>11764000</v>
      </c>
      <c r="E6" s="212">
        <v>11764000</v>
      </c>
      <c r="F6" s="212">
        <v>6348428.3600000003</v>
      </c>
      <c r="G6" s="268">
        <v>6348428.3600000003</v>
      </c>
      <c r="H6" s="213">
        <v>14416</v>
      </c>
      <c r="I6" s="213">
        <v>75157</v>
      </c>
      <c r="J6" s="212">
        <v>1193778.68</v>
      </c>
      <c r="K6" s="212">
        <v>1109550.8500000001</v>
      </c>
      <c r="L6" s="213">
        <v>3465</v>
      </c>
      <c r="M6" s="213">
        <v>11205</v>
      </c>
      <c r="N6" s="212">
        <v>959490.45000000007</v>
      </c>
      <c r="O6" s="212">
        <v>1019725.1</v>
      </c>
      <c r="P6" s="213">
        <v>3904</v>
      </c>
      <c r="Q6" s="213">
        <v>12078</v>
      </c>
      <c r="R6" s="212">
        <v>1025003.13</v>
      </c>
      <c r="S6" s="212">
        <v>370721.76</v>
      </c>
      <c r="T6" s="213">
        <v>4694</v>
      </c>
      <c r="U6" s="213">
        <v>11510</v>
      </c>
      <c r="V6" s="245">
        <v>1080915.3599999999</v>
      </c>
      <c r="W6" s="212">
        <v>1736595.47</v>
      </c>
      <c r="X6" s="213">
        <v>4437</v>
      </c>
      <c r="Y6" s="213">
        <v>13815</v>
      </c>
      <c r="Z6" s="251">
        <v>1054156.29</v>
      </c>
      <c r="AA6" s="251">
        <v>827403.82000000007</v>
      </c>
      <c r="AB6" s="213">
        <v>4144</v>
      </c>
      <c r="AC6" s="213">
        <v>13705</v>
      </c>
      <c r="AD6" s="251">
        <v>1035084.4500000001</v>
      </c>
      <c r="AE6" s="251">
        <v>1284431.3600000001</v>
      </c>
      <c r="AF6" s="213">
        <v>4000</v>
      </c>
      <c r="AG6" s="213">
        <v>12834</v>
      </c>
      <c r="AH6" s="212">
        <v>0</v>
      </c>
      <c r="AI6" s="212">
        <v>0</v>
      </c>
      <c r="AJ6" s="213">
        <v>0</v>
      </c>
      <c r="AK6" s="213">
        <v>0</v>
      </c>
      <c r="AL6" s="212">
        <v>0</v>
      </c>
      <c r="AM6" s="212">
        <v>0</v>
      </c>
      <c r="AN6" s="213">
        <v>0</v>
      </c>
      <c r="AO6" s="213">
        <v>0</v>
      </c>
      <c r="AP6" s="212">
        <v>0</v>
      </c>
      <c r="AQ6" s="212">
        <v>0</v>
      </c>
      <c r="AR6" s="213">
        <v>0</v>
      </c>
      <c r="AS6" s="213">
        <v>0</v>
      </c>
      <c r="AT6" s="212">
        <v>0</v>
      </c>
      <c r="AU6" s="212">
        <v>0</v>
      </c>
      <c r="AV6" s="213">
        <v>0</v>
      </c>
      <c r="AW6" s="213">
        <v>0</v>
      </c>
      <c r="AX6" s="212">
        <v>0</v>
      </c>
      <c r="AY6" s="212">
        <v>0</v>
      </c>
      <c r="AZ6" s="213">
        <v>0</v>
      </c>
      <c r="BA6" s="213">
        <v>0</v>
      </c>
      <c r="BB6" s="212">
        <v>0</v>
      </c>
      <c r="BC6" s="212">
        <v>0</v>
      </c>
      <c r="BD6" s="213">
        <v>0</v>
      </c>
      <c r="BE6" s="213">
        <v>0</v>
      </c>
      <c r="BF6" s="236"/>
      <c r="BG6" s="264">
        <v>6348428.3600000003</v>
      </c>
      <c r="BH6" s="264">
        <v>0</v>
      </c>
      <c r="BI6" s="208"/>
    </row>
    <row r="7" spans="1:61" ht="54" x14ac:dyDescent="0.25">
      <c r="A7" s="214"/>
      <c r="B7" s="225" t="s">
        <v>426</v>
      </c>
      <c r="C7" s="199"/>
      <c r="D7" s="199"/>
      <c r="E7" s="199">
        <v>2613400</v>
      </c>
      <c r="F7" s="199">
        <v>1364462.99</v>
      </c>
      <c r="G7" s="267">
        <v>1364462.99</v>
      </c>
      <c r="H7" s="211">
        <v>13173</v>
      </c>
      <c r="I7" s="211">
        <v>22989</v>
      </c>
      <c r="J7" s="199">
        <v>205217.52</v>
      </c>
      <c r="K7" s="199">
        <v>158109.69</v>
      </c>
      <c r="L7" s="211">
        <v>3080</v>
      </c>
      <c r="M7" s="211">
        <v>3242</v>
      </c>
      <c r="N7" s="199">
        <v>225355.50000000003</v>
      </c>
      <c r="O7" s="199">
        <v>248470.15</v>
      </c>
      <c r="P7" s="211">
        <v>3500</v>
      </c>
      <c r="Q7" s="211">
        <v>3642</v>
      </c>
      <c r="R7" s="199">
        <v>252153.15000000002</v>
      </c>
      <c r="S7" s="199">
        <v>121123.76</v>
      </c>
      <c r="T7" s="211">
        <v>4286</v>
      </c>
      <c r="U7" s="211">
        <v>4470</v>
      </c>
      <c r="V7" s="244">
        <v>237942.13</v>
      </c>
      <c r="W7" s="199">
        <v>370370.26</v>
      </c>
      <c r="X7" s="211">
        <v>3966</v>
      </c>
      <c r="Y7" s="211">
        <v>4140</v>
      </c>
      <c r="Z7" s="250">
        <v>221619.15</v>
      </c>
      <c r="AA7" s="250">
        <v>145968.44</v>
      </c>
      <c r="AB7" s="211">
        <v>3624</v>
      </c>
      <c r="AC7" s="211">
        <v>3760</v>
      </c>
      <c r="AD7" s="250">
        <v>222175.54</v>
      </c>
      <c r="AE7" s="250">
        <v>320420.69</v>
      </c>
      <c r="AF7" s="211">
        <v>3556</v>
      </c>
      <c r="AG7" s="211">
        <v>3725</v>
      </c>
      <c r="AH7" s="199"/>
      <c r="AI7" s="199"/>
      <c r="AJ7" s="211"/>
      <c r="AK7" s="211"/>
      <c r="AL7" s="199"/>
      <c r="AM7" s="199"/>
      <c r="AN7" s="211"/>
      <c r="AO7" s="211"/>
      <c r="AP7" s="199"/>
      <c r="AQ7" s="199"/>
      <c r="AR7" s="211"/>
      <c r="AS7" s="211"/>
      <c r="AT7" s="199"/>
      <c r="AU7" s="199"/>
      <c r="AV7" s="211"/>
      <c r="AW7" s="211"/>
      <c r="AX7" s="199"/>
      <c r="AY7" s="199"/>
      <c r="AZ7" s="211"/>
      <c r="BA7" s="211"/>
      <c r="BB7" s="199"/>
      <c r="BC7" s="199"/>
      <c r="BD7" s="211"/>
      <c r="BE7" s="211"/>
      <c r="BF7" s="236"/>
      <c r="BG7" s="264">
        <v>1364462.9900000002</v>
      </c>
      <c r="BH7" s="264">
        <v>0</v>
      </c>
      <c r="BI7" s="216"/>
    </row>
    <row r="8" spans="1:61" x14ac:dyDescent="0.25">
      <c r="A8" s="214"/>
      <c r="B8" s="217" t="s">
        <v>53</v>
      </c>
      <c r="C8" s="199"/>
      <c r="D8" s="199"/>
      <c r="E8" s="199">
        <v>9110600</v>
      </c>
      <c r="F8" s="199">
        <v>4983965.37</v>
      </c>
      <c r="G8" s="267">
        <v>4983965.37</v>
      </c>
      <c r="H8" s="211">
        <v>1243</v>
      </c>
      <c r="I8" s="211">
        <v>52168</v>
      </c>
      <c r="J8" s="199">
        <v>988561.15999999992</v>
      </c>
      <c r="K8" s="199">
        <v>951441.16</v>
      </c>
      <c r="L8" s="211">
        <v>385</v>
      </c>
      <c r="M8" s="211">
        <v>7963</v>
      </c>
      <c r="N8" s="199">
        <v>734134.95000000007</v>
      </c>
      <c r="O8" s="199">
        <v>771254.95</v>
      </c>
      <c r="P8" s="211">
        <v>404</v>
      </c>
      <c r="Q8" s="211">
        <v>8436</v>
      </c>
      <c r="R8" s="199">
        <v>772849.98</v>
      </c>
      <c r="S8" s="199">
        <v>249598</v>
      </c>
      <c r="T8" s="211">
        <v>408</v>
      </c>
      <c r="U8" s="211">
        <v>7040</v>
      </c>
      <c r="V8" s="244">
        <v>842973.23</v>
      </c>
      <c r="W8" s="199">
        <v>1366225.21</v>
      </c>
      <c r="X8" s="211">
        <v>471</v>
      </c>
      <c r="Y8" s="211">
        <v>9675</v>
      </c>
      <c r="Z8" s="250">
        <v>832537.14</v>
      </c>
      <c r="AA8" s="250">
        <v>681435.38</v>
      </c>
      <c r="AB8" s="211">
        <v>520</v>
      </c>
      <c r="AC8" s="211">
        <v>9945</v>
      </c>
      <c r="AD8" s="250">
        <v>812908.91</v>
      </c>
      <c r="AE8" s="250">
        <v>964010.67</v>
      </c>
      <c r="AF8" s="211">
        <v>444</v>
      </c>
      <c r="AG8" s="211">
        <v>9109</v>
      </c>
      <c r="AH8" s="199"/>
      <c r="AI8" s="199"/>
      <c r="AJ8" s="211"/>
      <c r="AK8" s="211"/>
      <c r="AL8" s="199"/>
      <c r="AM8" s="199"/>
      <c r="AN8" s="211"/>
      <c r="AO8" s="211"/>
      <c r="AP8" s="199"/>
      <c r="AQ8" s="199"/>
      <c r="AR8" s="211"/>
      <c r="AS8" s="211"/>
      <c r="AT8" s="199"/>
      <c r="AU8" s="199"/>
      <c r="AV8" s="211"/>
      <c r="AW8" s="211"/>
      <c r="AX8" s="199"/>
      <c r="AY8" s="199"/>
      <c r="AZ8" s="211"/>
      <c r="BA8" s="211"/>
      <c r="BB8" s="199"/>
      <c r="BC8" s="199"/>
      <c r="BD8" s="211"/>
      <c r="BE8" s="211"/>
      <c r="BF8" s="236"/>
      <c r="BG8" s="264">
        <v>4983965.37</v>
      </c>
      <c r="BH8" s="264">
        <v>0</v>
      </c>
      <c r="BI8" s="216"/>
    </row>
    <row r="9" spans="1:61" ht="54" x14ac:dyDescent="0.25">
      <c r="A9" s="214"/>
      <c r="B9" s="225" t="s">
        <v>304</v>
      </c>
      <c r="C9" s="199"/>
      <c r="D9" s="199"/>
      <c r="E9" s="199">
        <v>40000</v>
      </c>
      <c r="F9" s="199">
        <v>0</v>
      </c>
      <c r="G9" s="267">
        <v>0</v>
      </c>
      <c r="H9" s="199">
        <v>0</v>
      </c>
      <c r="I9" s="199">
        <v>0</v>
      </c>
      <c r="J9" s="199">
        <v>0</v>
      </c>
      <c r="K9" s="199">
        <v>0</v>
      </c>
      <c r="L9" s="211"/>
      <c r="M9" s="211"/>
      <c r="N9" s="199"/>
      <c r="O9" s="199"/>
      <c r="P9" s="211"/>
      <c r="Q9" s="211"/>
      <c r="R9" s="199"/>
      <c r="S9" s="199"/>
      <c r="T9" s="211"/>
      <c r="U9" s="211"/>
      <c r="V9" s="244">
        <v>0</v>
      </c>
      <c r="W9" s="199"/>
      <c r="X9" s="211"/>
      <c r="Y9" s="199">
        <v>0</v>
      </c>
      <c r="Z9" s="250">
        <v>0</v>
      </c>
      <c r="AA9" s="199">
        <v>0</v>
      </c>
      <c r="AB9" s="199">
        <v>0</v>
      </c>
      <c r="AC9" s="199">
        <v>0</v>
      </c>
      <c r="AD9" s="250">
        <v>0</v>
      </c>
      <c r="AE9" s="250">
        <v>0</v>
      </c>
      <c r="AF9" s="199">
        <v>0</v>
      </c>
      <c r="AG9" s="199">
        <v>0</v>
      </c>
      <c r="AH9" s="199"/>
      <c r="AI9" s="199"/>
      <c r="AJ9" s="211"/>
      <c r="AK9" s="211"/>
      <c r="AL9" s="199"/>
      <c r="AM9" s="199"/>
      <c r="AN9" s="211"/>
      <c r="AO9" s="211"/>
      <c r="AP9" s="199"/>
      <c r="AQ9" s="199"/>
      <c r="AR9" s="211"/>
      <c r="AS9" s="211"/>
      <c r="AT9" s="199"/>
      <c r="AU9" s="199"/>
      <c r="AV9" s="211"/>
      <c r="AW9" s="211"/>
      <c r="AX9" s="199"/>
      <c r="AY9" s="199"/>
      <c r="AZ9" s="211"/>
      <c r="BA9" s="211"/>
      <c r="BB9" s="199"/>
      <c r="BC9" s="199"/>
      <c r="BD9" s="211"/>
      <c r="BE9" s="211"/>
      <c r="BF9" s="236"/>
      <c r="BG9" s="264">
        <v>0</v>
      </c>
      <c r="BH9" s="264">
        <v>0</v>
      </c>
      <c r="BI9" s="216"/>
    </row>
    <row r="10" spans="1:61" x14ac:dyDescent="0.25">
      <c r="A10" s="203" t="s">
        <v>427</v>
      </c>
      <c r="B10" s="204" t="s">
        <v>305</v>
      </c>
      <c r="C10" s="205">
        <v>4894000</v>
      </c>
      <c r="D10" s="205">
        <v>4894000</v>
      </c>
      <c r="E10" s="205">
        <v>4894000</v>
      </c>
      <c r="F10" s="205">
        <v>2370843.33</v>
      </c>
      <c r="G10" s="269">
        <v>2533235.6800000002</v>
      </c>
      <c r="H10" s="207">
        <v>3428</v>
      </c>
      <c r="I10" s="207">
        <v>22268</v>
      </c>
      <c r="J10" s="205">
        <v>458081.20999999996</v>
      </c>
      <c r="K10" s="205">
        <v>242724.59</v>
      </c>
      <c r="L10" s="207">
        <v>2354</v>
      </c>
      <c r="M10" s="207">
        <v>3638</v>
      </c>
      <c r="N10" s="205">
        <v>377958.17000000004</v>
      </c>
      <c r="O10" s="205">
        <v>563938.73</v>
      </c>
      <c r="P10" s="207">
        <v>2253</v>
      </c>
      <c r="Q10" s="207">
        <v>3343</v>
      </c>
      <c r="R10" s="205">
        <v>549432.28</v>
      </c>
      <c r="S10" s="205">
        <v>413336.68</v>
      </c>
      <c r="T10" s="207">
        <v>2351</v>
      </c>
      <c r="U10" s="207">
        <v>3391</v>
      </c>
      <c r="V10" s="245">
        <v>274455.49</v>
      </c>
      <c r="W10" s="205">
        <v>349723.62</v>
      </c>
      <c r="X10" s="207">
        <v>2656</v>
      </c>
      <c r="Y10" s="207">
        <v>4063</v>
      </c>
      <c r="Z10" s="249">
        <v>203381.98</v>
      </c>
      <c r="AA10" s="249">
        <v>431293.45999999996</v>
      </c>
      <c r="AB10" s="207">
        <v>759</v>
      </c>
      <c r="AC10" s="207">
        <v>1235</v>
      </c>
      <c r="AD10" s="249">
        <v>507534.19999999995</v>
      </c>
      <c r="AE10" s="249">
        <v>532218.6</v>
      </c>
      <c r="AF10" s="207">
        <v>2678</v>
      </c>
      <c r="AG10" s="207">
        <v>4027</v>
      </c>
      <c r="AH10" s="205">
        <v>0</v>
      </c>
      <c r="AI10" s="205">
        <v>0</v>
      </c>
      <c r="AJ10" s="207">
        <v>0</v>
      </c>
      <c r="AK10" s="207">
        <v>0</v>
      </c>
      <c r="AL10" s="205">
        <v>0</v>
      </c>
      <c r="AM10" s="205">
        <v>0</v>
      </c>
      <c r="AN10" s="207">
        <v>0</v>
      </c>
      <c r="AO10" s="207">
        <v>0</v>
      </c>
      <c r="AP10" s="205">
        <v>0</v>
      </c>
      <c r="AQ10" s="205">
        <v>0</v>
      </c>
      <c r="AR10" s="207">
        <v>0</v>
      </c>
      <c r="AS10" s="207">
        <v>0</v>
      </c>
      <c r="AT10" s="205">
        <v>0</v>
      </c>
      <c r="AU10" s="205">
        <v>0</v>
      </c>
      <c r="AV10" s="207">
        <v>0</v>
      </c>
      <c r="AW10" s="207">
        <v>0</v>
      </c>
      <c r="AX10" s="205">
        <v>0</v>
      </c>
      <c r="AY10" s="205">
        <v>0</v>
      </c>
      <c r="AZ10" s="207">
        <v>0</v>
      </c>
      <c r="BA10" s="207">
        <v>0</v>
      </c>
      <c r="BB10" s="205">
        <v>0</v>
      </c>
      <c r="BC10" s="205">
        <v>0</v>
      </c>
      <c r="BD10" s="207">
        <v>0</v>
      </c>
      <c r="BE10" s="207">
        <v>0</v>
      </c>
      <c r="BF10" s="236"/>
      <c r="BG10" s="264">
        <v>2370843.33</v>
      </c>
      <c r="BH10" s="264">
        <v>0</v>
      </c>
      <c r="BI10" s="208"/>
    </row>
    <row r="11" spans="1:61" ht="27" x14ac:dyDescent="0.25">
      <c r="A11" s="214"/>
      <c r="B11" s="238" t="s">
        <v>428</v>
      </c>
      <c r="C11" s="199"/>
      <c r="D11" s="199"/>
      <c r="E11" s="199">
        <v>2625000</v>
      </c>
      <c r="F11" s="199">
        <v>1205003.0899999999</v>
      </c>
      <c r="G11" s="267">
        <v>1367395.4400000002</v>
      </c>
      <c r="H11" s="211">
        <v>3167</v>
      </c>
      <c r="I11" s="211">
        <v>22003</v>
      </c>
      <c r="J11" s="199">
        <v>206363.47</v>
      </c>
      <c r="K11" s="199">
        <v>154310.12</v>
      </c>
      <c r="L11" s="211">
        <v>2270</v>
      </c>
      <c r="M11" s="211">
        <v>3552</v>
      </c>
      <c r="N11" s="199">
        <v>215960</v>
      </c>
      <c r="O11" s="199">
        <v>268013.34999999998</v>
      </c>
      <c r="P11" s="211">
        <v>2202</v>
      </c>
      <c r="Q11" s="211">
        <v>3291</v>
      </c>
      <c r="R11" s="199">
        <v>361196.70999999996</v>
      </c>
      <c r="S11" s="199">
        <v>309638.81</v>
      </c>
      <c r="T11" s="211">
        <v>2287</v>
      </c>
      <c r="U11" s="211">
        <v>3327</v>
      </c>
      <c r="V11" s="244">
        <v>87341.01</v>
      </c>
      <c r="W11" s="199">
        <v>138898.91</v>
      </c>
      <c r="X11" s="211">
        <v>2594</v>
      </c>
      <c r="Y11" s="211">
        <v>4000</v>
      </c>
      <c r="Z11" s="250">
        <v>94215.99</v>
      </c>
      <c r="AA11" s="250">
        <v>231923.94</v>
      </c>
      <c r="AB11" s="211">
        <v>727</v>
      </c>
      <c r="AC11" s="211">
        <v>1203</v>
      </c>
      <c r="AD11" s="250">
        <v>239925.91</v>
      </c>
      <c r="AE11" s="250">
        <v>264610.31</v>
      </c>
      <c r="AF11" s="211">
        <v>2595</v>
      </c>
      <c r="AG11" s="211">
        <v>3941</v>
      </c>
      <c r="AH11" s="199"/>
      <c r="AI11" s="199"/>
      <c r="AJ11" s="211"/>
      <c r="AK11" s="211"/>
      <c r="AL11" s="199"/>
      <c r="AM11" s="199"/>
      <c r="AN11" s="211"/>
      <c r="AO11" s="211"/>
      <c r="AP11" s="199"/>
      <c r="AQ11" s="199"/>
      <c r="AR11" s="211"/>
      <c r="AS11" s="211"/>
      <c r="AT11" s="199"/>
      <c r="AU11" s="199"/>
      <c r="AV11" s="211"/>
      <c r="AW11" s="211"/>
      <c r="AX11" s="199"/>
      <c r="AY11" s="199"/>
      <c r="AZ11" s="211"/>
      <c r="BA11" s="211"/>
      <c r="BB11" s="199"/>
      <c r="BC11" s="199"/>
      <c r="BD11" s="211"/>
      <c r="BE11" s="211"/>
      <c r="BF11" s="236"/>
      <c r="BG11" s="264">
        <v>1205003.0900000001</v>
      </c>
      <c r="BH11" s="264">
        <v>0</v>
      </c>
      <c r="BI11" s="216"/>
    </row>
    <row r="12" spans="1:61" ht="27" x14ac:dyDescent="0.25">
      <c r="A12" s="214"/>
      <c r="B12" s="238" t="s">
        <v>429</v>
      </c>
      <c r="C12" s="199"/>
      <c r="D12" s="199"/>
      <c r="E12" s="199">
        <v>2269000</v>
      </c>
      <c r="F12" s="199">
        <v>1165840.24</v>
      </c>
      <c r="G12" s="267">
        <v>1165840.24</v>
      </c>
      <c r="H12" s="211">
        <v>261</v>
      </c>
      <c r="I12" s="211">
        <v>265</v>
      </c>
      <c r="J12" s="199">
        <v>251717.74</v>
      </c>
      <c r="K12" s="199">
        <v>88414.47</v>
      </c>
      <c r="L12" s="211">
        <v>84</v>
      </c>
      <c r="M12" s="211">
        <v>86</v>
      </c>
      <c r="N12" s="199">
        <v>161998.17000000001</v>
      </c>
      <c r="O12" s="199">
        <v>295925.38</v>
      </c>
      <c r="P12" s="211">
        <v>51</v>
      </c>
      <c r="Q12" s="211">
        <v>52</v>
      </c>
      <c r="R12" s="199">
        <v>188235.57</v>
      </c>
      <c r="S12" s="199">
        <v>103697.87</v>
      </c>
      <c r="T12" s="211">
        <v>64</v>
      </c>
      <c r="U12" s="211">
        <v>64</v>
      </c>
      <c r="V12" s="244">
        <v>187114.48</v>
      </c>
      <c r="W12" s="199">
        <v>210824.71</v>
      </c>
      <c r="X12" s="211">
        <v>62</v>
      </c>
      <c r="Y12" s="211">
        <v>63</v>
      </c>
      <c r="Z12" s="250">
        <v>109165.99</v>
      </c>
      <c r="AA12" s="250">
        <v>199369.52</v>
      </c>
      <c r="AB12" s="211">
        <v>32</v>
      </c>
      <c r="AC12" s="211">
        <v>32</v>
      </c>
      <c r="AD12" s="250">
        <v>267608.28999999998</v>
      </c>
      <c r="AE12" s="250">
        <v>267608.28999999998</v>
      </c>
      <c r="AF12" s="211">
        <v>83</v>
      </c>
      <c r="AG12" s="211">
        <v>86</v>
      </c>
      <c r="AH12" s="199"/>
      <c r="AI12" s="199"/>
      <c r="AJ12" s="211"/>
      <c r="AK12" s="211"/>
      <c r="AL12" s="199"/>
      <c r="AM12" s="199"/>
      <c r="AN12" s="211"/>
      <c r="AO12" s="211"/>
      <c r="AP12" s="199"/>
      <c r="AQ12" s="199"/>
      <c r="AR12" s="211"/>
      <c r="AS12" s="211"/>
      <c r="AT12" s="199"/>
      <c r="AU12" s="199"/>
      <c r="AV12" s="211"/>
      <c r="AW12" s="211"/>
      <c r="AX12" s="199"/>
      <c r="AY12" s="199"/>
      <c r="AZ12" s="211"/>
      <c r="BA12" s="211"/>
      <c r="BB12" s="199"/>
      <c r="BC12" s="199"/>
      <c r="BD12" s="211"/>
      <c r="BE12" s="211"/>
      <c r="BF12" s="236"/>
      <c r="BG12" s="264">
        <v>1165840.2400000002</v>
      </c>
      <c r="BH12" s="264">
        <v>0</v>
      </c>
      <c r="BI12" s="216"/>
    </row>
    <row r="13" spans="1:61" x14ac:dyDescent="0.25">
      <c r="A13" s="203" t="s">
        <v>430</v>
      </c>
      <c r="B13" s="247" t="s">
        <v>78</v>
      </c>
      <c r="C13" s="205">
        <v>6458000</v>
      </c>
      <c r="D13" s="205">
        <v>6614000</v>
      </c>
      <c r="E13" s="205">
        <v>6614000</v>
      </c>
      <c r="F13" s="205">
        <v>2843217.18</v>
      </c>
      <c r="G13" s="269">
        <v>2880549.7399999998</v>
      </c>
      <c r="H13" s="213">
        <v>74965</v>
      </c>
      <c r="I13" s="213">
        <v>111845</v>
      </c>
      <c r="J13" s="205">
        <v>418095.74</v>
      </c>
      <c r="K13" s="205">
        <v>305223.92000000004</v>
      </c>
      <c r="L13" s="213">
        <v>18194</v>
      </c>
      <c r="M13" s="213">
        <v>18301</v>
      </c>
      <c r="N13" s="205">
        <v>496443.68999999994</v>
      </c>
      <c r="O13" s="205">
        <v>580242.77999999991</v>
      </c>
      <c r="P13" s="213">
        <v>17057</v>
      </c>
      <c r="Q13" s="213">
        <v>18161</v>
      </c>
      <c r="R13" s="205">
        <v>479000.51</v>
      </c>
      <c r="S13" s="205">
        <v>543487.15</v>
      </c>
      <c r="T13" s="213">
        <v>16844</v>
      </c>
      <c r="U13" s="213">
        <v>16928</v>
      </c>
      <c r="V13" s="205">
        <v>484530.89999999991</v>
      </c>
      <c r="W13" s="205">
        <v>319540.27999999997</v>
      </c>
      <c r="X13" s="213">
        <v>17514</v>
      </c>
      <c r="Y13" s="213">
        <v>17619</v>
      </c>
      <c r="Z13" s="249">
        <v>531563.23</v>
      </c>
      <c r="AA13" s="249">
        <v>553294.87</v>
      </c>
      <c r="AB13" s="213">
        <v>16240</v>
      </c>
      <c r="AC13" s="213">
        <v>16304</v>
      </c>
      <c r="AD13" s="249">
        <v>433583.11</v>
      </c>
      <c r="AE13" s="249">
        <v>578760.74</v>
      </c>
      <c r="AF13" s="213">
        <v>17131</v>
      </c>
      <c r="AG13" s="213">
        <v>17211</v>
      </c>
      <c r="AH13" s="205">
        <v>0</v>
      </c>
      <c r="AI13" s="205">
        <v>0</v>
      </c>
      <c r="AJ13" s="213">
        <v>0</v>
      </c>
      <c r="AK13" s="213">
        <v>0</v>
      </c>
      <c r="AL13" s="205">
        <v>0</v>
      </c>
      <c r="AM13" s="205">
        <v>0</v>
      </c>
      <c r="AN13" s="213">
        <v>0</v>
      </c>
      <c r="AO13" s="213">
        <v>0</v>
      </c>
      <c r="AP13" s="205">
        <v>0</v>
      </c>
      <c r="AQ13" s="205">
        <v>0</v>
      </c>
      <c r="AR13" s="213">
        <v>0</v>
      </c>
      <c r="AS13" s="213">
        <v>0</v>
      </c>
      <c r="AT13" s="205">
        <v>0</v>
      </c>
      <c r="AU13" s="205">
        <v>0</v>
      </c>
      <c r="AV13" s="213">
        <v>0</v>
      </c>
      <c r="AW13" s="213">
        <v>0</v>
      </c>
      <c r="AX13" s="205">
        <v>0</v>
      </c>
      <c r="AY13" s="205">
        <v>0</v>
      </c>
      <c r="AZ13" s="213">
        <v>0</v>
      </c>
      <c r="BA13" s="213">
        <v>0</v>
      </c>
      <c r="BB13" s="205">
        <v>0</v>
      </c>
      <c r="BC13" s="205">
        <v>0</v>
      </c>
      <c r="BD13" s="213">
        <v>0</v>
      </c>
      <c r="BE13" s="213">
        <v>0</v>
      </c>
      <c r="BF13" s="236"/>
      <c r="BG13" s="264">
        <v>2843217.1799999997</v>
      </c>
      <c r="BH13" s="264">
        <v>0</v>
      </c>
      <c r="BI13" s="208"/>
    </row>
    <row r="14" spans="1:61" x14ac:dyDescent="0.25">
      <c r="A14" s="214"/>
      <c r="B14" s="255" t="s">
        <v>80</v>
      </c>
      <c r="C14" s="199"/>
      <c r="D14" s="199"/>
      <c r="E14" s="199">
        <v>2700000</v>
      </c>
      <c r="F14" s="199">
        <v>1110019</v>
      </c>
      <c r="G14" s="267">
        <v>1233914</v>
      </c>
      <c r="H14" s="211">
        <v>44611</v>
      </c>
      <c r="I14" s="211">
        <v>80645</v>
      </c>
      <c r="J14" s="211">
        <v>209319</v>
      </c>
      <c r="K14" s="199">
        <v>140838</v>
      </c>
      <c r="L14" s="211">
        <v>12523</v>
      </c>
      <c r="M14" s="211">
        <v>12603</v>
      </c>
      <c r="N14" s="199">
        <v>163847</v>
      </c>
      <c r="O14" s="199">
        <v>225121</v>
      </c>
      <c r="P14" s="211">
        <v>11556</v>
      </c>
      <c r="Q14" s="211">
        <v>12632</v>
      </c>
      <c r="R14" s="199">
        <v>192113</v>
      </c>
      <c r="S14" s="199">
        <v>246941</v>
      </c>
      <c r="T14" s="211">
        <v>11573</v>
      </c>
      <c r="U14" s="211">
        <v>11631</v>
      </c>
      <c r="V14" s="199">
        <v>183675</v>
      </c>
      <c r="W14" s="199">
        <v>132923</v>
      </c>
      <c r="X14" s="211">
        <v>12311</v>
      </c>
      <c r="Y14" s="211">
        <v>12378</v>
      </c>
      <c r="Z14" s="250">
        <v>178236</v>
      </c>
      <c r="AA14" s="250">
        <v>249225</v>
      </c>
      <c r="AB14" s="211">
        <v>11410</v>
      </c>
      <c r="AC14" s="211">
        <v>11436</v>
      </c>
      <c r="AD14" s="250">
        <v>182829</v>
      </c>
      <c r="AE14" s="250">
        <v>238866</v>
      </c>
      <c r="AF14" s="211">
        <v>12224</v>
      </c>
      <c r="AG14" s="211">
        <v>12278</v>
      </c>
      <c r="AH14" s="199"/>
      <c r="AI14" s="199"/>
      <c r="AJ14" s="211"/>
      <c r="AK14" s="211"/>
      <c r="AL14" s="199"/>
      <c r="AM14" s="199"/>
      <c r="AN14" s="211"/>
      <c r="AO14" s="211"/>
      <c r="AP14" s="199"/>
      <c r="AQ14" s="199"/>
      <c r="AR14" s="211"/>
      <c r="AS14" s="211"/>
      <c r="AT14" s="199"/>
      <c r="AU14" s="199"/>
      <c r="AV14" s="211"/>
      <c r="AW14" s="211"/>
      <c r="AX14" s="199"/>
      <c r="AY14" s="199"/>
      <c r="AZ14" s="211"/>
      <c r="BA14" s="211"/>
      <c r="BB14" s="199"/>
      <c r="BC14" s="199"/>
      <c r="BD14" s="211"/>
      <c r="BE14" s="211"/>
      <c r="BF14" s="236"/>
      <c r="BG14" s="264">
        <v>1110019</v>
      </c>
      <c r="BH14" s="264">
        <v>0</v>
      </c>
      <c r="BI14" s="216"/>
    </row>
    <row r="15" spans="1:61" ht="27" x14ac:dyDescent="0.25">
      <c r="A15" s="214"/>
      <c r="B15" s="256" t="s">
        <v>81</v>
      </c>
      <c r="C15" s="199"/>
      <c r="D15" s="199"/>
      <c r="E15" s="199">
        <v>2474700</v>
      </c>
      <c r="F15" s="199">
        <v>1132444.3500000001</v>
      </c>
      <c r="G15" s="267">
        <v>1045881.3099999999</v>
      </c>
      <c r="H15" s="211">
        <v>1065</v>
      </c>
      <c r="I15" s="211">
        <v>1106</v>
      </c>
      <c r="J15" s="199">
        <v>106044.54999999999</v>
      </c>
      <c r="K15" s="199">
        <v>61653.73</v>
      </c>
      <c r="L15" s="211">
        <v>160</v>
      </c>
      <c r="M15" s="211">
        <v>162</v>
      </c>
      <c r="N15" s="199">
        <v>231344.49</v>
      </c>
      <c r="O15" s="199">
        <v>253869.58</v>
      </c>
      <c r="P15" s="211">
        <v>338</v>
      </c>
      <c r="Q15" s="211">
        <v>351</v>
      </c>
      <c r="R15" s="199">
        <v>185536.39</v>
      </c>
      <c r="S15" s="250">
        <v>195195.03</v>
      </c>
      <c r="T15" s="211">
        <v>290</v>
      </c>
      <c r="U15" s="211">
        <v>301</v>
      </c>
      <c r="V15" s="244">
        <v>195845.33</v>
      </c>
      <c r="W15" s="199">
        <v>81606.11</v>
      </c>
      <c r="X15" s="211">
        <v>277</v>
      </c>
      <c r="Y15" s="211">
        <v>292</v>
      </c>
      <c r="Z15" s="250">
        <v>260376.88</v>
      </c>
      <c r="AA15" s="250">
        <v>211119.52000000002</v>
      </c>
      <c r="AB15" s="211">
        <v>377</v>
      </c>
      <c r="AC15" s="211">
        <v>402</v>
      </c>
      <c r="AD15" s="250">
        <v>153296.71</v>
      </c>
      <c r="AE15" s="250">
        <v>242437.34</v>
      </c>
      <c r="AF15" s="211">
        <v>231</v>
      </c>
      <c r="AG15" s="211">
        <v>241</v>
      </c>
      <c r="AH15" s="199"/>
      <c r="AI15" s="199"/>
      <c r="AJ15" s="211"/>
      <c r="AK15" s="211"/>
      <c r="AL15" s="199"/>
      <c r="AM15" s="199"/>
      <c r="AN15" s="211"/>
      <c r="AO15" s="211"/>
      <c r="AP15" s="199"/>
      <c r="AQ15" s="199"/>
      <c r="AR15" s="211"/>
      <c r="AS15" s="211"/>
      <c r="AT15" s="199"/>
      <c r="AU15" s="199"/>
      <c r="AV15" s="211"/>
      <c r="AW15" s="211"/>
      <c r="AX15" s="199"/>
      <c r="AY15" s="199"/>
      <c r="AZ15" s="211"/>
      <c r="BA15" s="211"/>
      <c r="BB15" s="199"/>
      <c r="BC15" s="199"/>
      <c r="BD15" s="211"/>
      <c r="BE15" s="211"/>
      <c r="BF15" s="236"/>
      <c r="BG15" s="264">
        <v>1132444.3499999999</v>
      </c>
      <c r="BH15" s="264">
        <v>0</v>
      </c>
      <c r="BI15" s="258"/>
    </row>
    <row r="16" spans="1:61" x14ac:dyDescent="0.25">
      <c r="A16" s="214"/>
      <c r="B16" s="256" t="s">
        <v>82</v>
      </c>
      <c r="C16" s="199"/>
      <c r="D16" s="199"/>
      <c r="E16" s="199">
        <v>413300</v>
      </c>
      <c r="F16" s="199">
        <v>216777.63</v>
      </c>
      <c r="G16" s="267">
        <v>216777.63</v>
      </c>
      <c r="H16" s="211">
        <v>2417</v>
      </c>
      <c r="I16" s="211">
        <v>2483</v>
      </c>
      <c r="J16" s="199">
        <v>33813.589999999997</v>
      </c>
      <c r="K16" s="199">
        <v>33813.589999999997</v>
      </c>
      <c r="L16" s="211">
        <v>418</v>
      </c>
      <c r="M16" s="211">
        <v>421</v>
      </c>
      <c r="N16" s="199">
        <v>34169.599999999999</v>
      </c>
      <c r="O16" s="199">
        <v>34169.599999999999</v>
      </c>
      <c r="P16" s="211">
        <v>360</v>
      </c>
      <c r="Q16" s="211">
        <v>360</v>
      </c>
      <c r="R16" s="199">
        <v>39907.120000000003</v>
      </c>
      <c r="S16" s="199">
        <v>39907.120000000003</v>
      </c>
      <c r="T16" s="211">
        <v>457</v>
      </c>
      <c r="U16" s="211">
        <v>462</v>
      </c>
      <c r="V16" s="244">
        <v>38479.97</v>
      </c>
      <c r="W16" s="199">
        <v>38479.97</v>
      </c>
      <c r="X16" s="211">
        <v>438</v>
      </c>
      <c r="Y16" s="211">
        <v>439</v>
      </c>
      <c r="Z16" s="250">
        <v>34500.35</v>
      </c>
      <c r="AA16" s="250">
        <v>34500.35</v>
      </c>
      <c r="AB16" s="211">
        <v>412</v>
      </c>
      <c r="AC16" s="211">
        <v>413</v>
      </c>
      <c r="AD16" s="250">
        <v>35907</v>
      </c>
      <c r="AE16" s="250">
        <v>35907</v>
      </c>
      <c r="AF16" s="211">
        <v>383</v>
      </c>
      <c r="AG16" s="211">
        <v>388</v>
      </c>
      <c r="AH16" s="199"/>
      <c r="AI16" s="199"/>
      <c r="AJ16" s="211"/>
      <c r="AK16" s="211"/>
      <c r="AL16" s="199"/>
      <c r="AM16" s="199"/>
      <c r="AN16" s="211"/>
      <c r="AO16" s="211"/>
      <c r="AP16" s="199"/>
      <c r="AQ16" s="199"/>
      <c r="AR16" s="211"/>
      <c r="AS16" s="211"/>
      <c r="AT16" s="199"/>
      <c r="AU16" s="199"/>
      <c r="AV16" s="211"/>
      <c r="AW16" s="211"/>
      <c r="AX16" s="199"/>
      <c r="AY16" s="199"/>
      <c r="AZ16" s="211"/>
      <c r="BA16" s="211"/>
      <c r="BB16" s="199"/>
      <c r="BC16" s="199"/>
      <c r="BD16" s="211"/>
      <c r="BE16" s="211"/>
      <c r="BF16" s="236"/>
      <c r="BG16" s="264">
        <v>216777.63</v>
      </c>
      <c r="BH16" s="264">
        <v>0</v>
      </c>
      <c r="BI16" s="216"/>
    </row>
    <row r="17" spans="1:60" ht="40.5" x14ac:dyDescent="0.25">
      <c r="A17" s="214"/>
      <c r="B17" s="256" t="s">
        <v>84</v>
      </c>
      <c r="C17" s="199"/>
      <c r="D17" s="199"/>
      <c r="E17" s="199">
        <v>800000</v>
      </c>
      <c r="F17" s="199">
        <v>357398.00000000006</v>
      </c>
      <c r="G17" s="267">
        <v>357398.00000000006</v>
      </c>
      <c r="H17" s="211">
        <v>26872</v>
      </c>
      <c r="I17" s="211">
        <v>27611</v>
      </c>
      <c r="J17" s="199">
        <v>65918.600000000006</v>
      </c>
      <c r="K17" s="199">
        <v>65918.600000000006</v>
      </c>
      <c r="L17" s="211">
        <v>5093</v>
      </c>
      <c r="M17" s="211">
        <v>5115</v>
      </c>
      <c r="N17" s="199">
        <v>62570.6</v>
      </c>
      <c r="O17" s="199">
        <v>62570.6</v>
      </c>
      <c r="P17" s="211">
        <v>4803</v>
      </c>
      <c r="Q17" s="211">
        <v>4818</v>
      </c>
      <c r="R17" s="199">
        <v>58444</v>
      </c>
      <c r="S17" s="199">
        <v>58444</v>
      </c>
      <c r="T17" s="211">
        <v>4524</v>
      </c>
      <c r="U17" s="211">
        <v>4534</v>
      </c>
      <c r="V17" s="244">
        <v>60107.6</v>
      </c>
      <c r="W17" s="199">
        <v>60107.6</v>
      </c>
      <c r="X17" s="211">
        <v>4488</v>
      </c>
      <c r="Y17" s="211">
        <v>4510</v>
      </c>
      <c r="Z17" s="250">
        <v>53318.8</v>
      </c>
      <c r="AA17" s="250">
        <v>53318.8</v>
      </c>
      <c r="AB17" s="211">
        <v>4041</v>
      </c>
      <c r="AC17" s="211">
        <v>4053</v>
      </c>
      <c r="AD17" s="250">
        <v>57038.400000000001</v>
      </c>
      <c r="AE17" s="250">
        <v>57038.400000000001</v>
      </c>
      <c r="AF17" s="211">
        <v>4293</v>
      </c>
      <c r="AG17" s="211">
        <v>4304</v>
      </c>
      <c r="AH17" s="199"/>
      <c r="AI17" s="199"/>
      <c r="AJ17" s="211"/>
      <c r="AK17" s="211"/>
      <c r="AL17" s="199"/>
      <c r="AM17" s="199"/>
      <c r="AN17" s="211"/>
      <c r="AO17" s="211"/>
      <c r="AP17" s="199"/>
      <c r="AQ17" s="199"/>
      <c r="AR17" s="211"/>
      <c r="AS17" s="211"/>
      <c r="AT17" s="199"/>
      <c r="AU17" s="199"/>
      <c r="AV17" s="211"/>
      <c r="AW17" s="211"/>
      <c r="AX17" s="199"/>
      <c r="AY17" s="199"/>
      <c r="AZ17" s="211"/>
      <c r="BA17" s="211"/>
      <c r="BB17" s="199"/>
      <c r="BC17" s="199"/>
      <c r="BD17" s="211"/>
      <c r="BE17" s="211"/>
      <c r="BF17" s="236"/>
      <c r="BG17" s="264">
        <v>357398</v>
      </c>
      <c r="BH17" s="264">
        <v>0</v>
      </c>
    </row>
    <row r="18" spans="1:60" ht="39.75" x14ac:dyDescent="0.25">
      <c r="A18" s="214"/>
      <c r="B18" s="256" t="s">
        <v>431</v>
      </c>
      <c r="C18" s="199"/>
      <c r="D18" s="199"/>
      <c r="E18" s="199">
        <v>34000</v>
      </c>
      <c r="F18" s="199">
        <v>8578.2000000000007</v>
      </c>
      <c r="G18" s="267">
        <v>8578.7999999999993</v>
      </c>
      <c r="H18" s="211"/>
      <c r="I18" s="211"/>
      <c r="J18" s="199"/>
      <c r="K18" s="199"/>
      <c r="L18" s="211"/>
      <c r="M18" s="211"/>
      <c r="N18" s="199">
        <v>1512</v>
      </c>
      <c r="O18" s="199">
        <v>1512</v>
      </c>
      <c r="P18" s="211"/>
      <c r="Q18" s="211"/>
      <c r="R18" s="199"/>
      <c r="S18" s="199"/>
      <c r="T18" s="211"/>
      <c r="U18" s="211"/>
      <c r="V18" s="199">
        <v>3423</v>
      </c>
      <c r="W18" s="199">
        <v>3423.6</v>
      </c>
      <c r="X18" s="211"/>
      <c r="Y18" s="211"/>
      <c r="Z18" s="250">
        <v>2131.1999999999998</v>
      </c>
      <c r="AA18" s="250">
        <v>2131.1999999999998</v>
      </c>
      <c r="AB18" s="211"/>
      <c r="AC18" s="211"/>
      <c r="AD18" s="250">
        <v>1512</v>
      </c>
      <c r="AE18" s="250">
        <v>1512</v>
      </c>
      <c r="AF18" s="211"/>
      <c r="AG18" s="211"/>
      <c r="AH18" s="199"/>
      <c r="AI18" s="199"/>
      <c r="AJ18" s="211"/>
      <c r="AK18" s="211"/>
      <c r="AL18" s="199"/>
      <c r="AM18" s="199"/>
      <c r="AN18" s="211"/>
      <c r="AO18" s="211"/>
      <c r="AP18" s="199"/>
      <c r="AQ18" s="199"/>
      <c r="AR18" s="211"/>
      <c r="AS18" s="211"/>
      <c r="AT18" s="199"/>
      <c r="AU18" s="199"/>
      <c r="AV18" s="211"/>
      <c r="AW18" s="211"/>
      <c r="AX18" s="199"/>
      <c r="AY18" s="199"/>
      <c r="AZ18" s="211"/>
      <c r="BA18" s="211"/>
      <c r="BB18" s="199"/>
      <c r="BC18" s="199"/>
      <c r="BD18" s="211"/>
      <c r="BE18" s="211"/>
      <c r="BF18" s="236"/>
      <c r="BG18" s="264">
        <v>8578.2000000000007</v>
      </c>
      <c r="BH18" s="264">
        <v>0</v>
      </c>
    </row>
    <row r="19" spans="1:60" ht="107.25" x14ac:dyDescent="0.25">
      <c r="A19" s="214"/>
      <c r="B19" s="256" t="s">
        <v>432</v>
      </c>
      <c r="C19" s="199"/>
      <c r="D19" s="199"/>
      <c r="E19" s="199">
        <v>36000</v>
      </c>
      <c r="F19" s="199">
        <v>18000</v>
      </c>
      <c r="G19" s="267">
        <v>18000</v>
      </c>
      <c r="H19" s="211"/>
      <c r="I19" s="211"/>
      <c r="J19" s="199">
        <v>3000</v>
      </c>
      <c r="K19" s="218">
        <v>3000</v>
      </c>
      <c r="L19" s="211"/>
      <c r="M19" s="211"/>
      <c r="N19" s="199">
        <v>3000</v>
      </c>
      <c r="O19" s="218">
        <v>3000</v>
      </c>
      <c r="P19" s="211"/>
      <c r="Q19" s="211"/>
      <c r="R19" s="218">
        <v>3000</v>
      </c>
      <c r="S19" s="218">
        <v>3000</v>
      </c>
      <c r="T19" s="211"/>
      <c r="U19" s="211"/>
      <c r="V19" s="199">
        <v>3000</v>
      </c>
      <c r="W19" s="199">
        <v>3000</v>
      </c>
      <c r="X19" s="211"/>
      <c r="Y19" s="211"/>
      <c r="Z19" s="252">
        <v>3000</v>
      </c>
      <c r="AA19" s="252">
        <v>3000</v>
      </c>
      <c r="AB19" s="211"/>
      <c r="AC19" s="211"/>
      <c r="AD19" s="250">
        <v>3000</v>
      </c>
      <c r="AE19" s="250">
        <v>3000</v>
      </c>
      <c r="AF19" s="211"/>
      <c r="AG19" s="211"/>
      <c r="AH19" s="199"/>
      <c r="AI19" s="199"/>
      <c r="AJ19" s="211"/>
      <c r="AK19" s="211"/>
      <c r="AL19" s="199"/>
      <c r="AM19" s="199"/>
      <c r="AN19" s="211"/>
      <c r="AO19" s="211"/>
      <c r="AP19" s="199"/>
      <c r="AQ19" s="199"/>
      <c r="AR19" s="211"/>
      <c r="AS19" s="211"/>
      <c r="AT19" s="199"/>
      <c r="AU19" s="199"/>
      <c r="AV19" s="211"/>
      <c r="AW19" s="211"/>
      <c r="AX19" s="199"/>
      <c r="AY19" s="199"/>
      <c r="AZ19" s="211"/>
      <c r="BA19" s="211"/>
      <c r="BB19" s="199"/>
      <c r="BC19" s="199"/>
      <c r="BD19" s="211"/>
      <c r="BE19" s="211"/>
      <c r="BF19" s="236"/>
      <c r="BG19" s="264">
        <v>18000</v>
      </c>
      <c r="BH19" s="264">
        <v>0</v>
      </c>
    </row>
    <row r="20" spans="1:60" ht="39.75" x14ac:dyDescent="0.25">
      <c r="A20" s="214"/>
      <c r="B20" s="256" t="s">
        <v>433</v>
      </c>
      <c r="C20" s="199"/>
      <c r="D20" s="199"/>
      <c r="E20" s="199">
        <v>156000</v>
      </c>
      <c r="F20" s="199"/>
      <c r="G20" s="267"/>
      <c r="H20" s="211"/>
      <c r="I20" s="211"/>
      <c r="J20" s="199"/>
      <c r="K20" s="218"/>
      <c r="L20" s="211"/>
      <c r="M20" s="211"/>
      <c r="N20" s="199"/>
      <c r="O20" s="218"/>
      <c r="P20" s="211"/>
      <c r="Q20" s="211"/>
      <c r="R20" s="218"/>
      <c r="S20" s="218"/>
      <c r="T20" s="211"/>
      <c r="U20" s="211"/>
      <c r="V20" s="244"/>
      <c r="W20" s="199"/>
      <c r="X20" s="211"/>
      <c r="Y20" s="211"/>
      <c r="Z20" s="250"/>
      <c r="AA20" s="252"/>
      <c r="AB20" s="211"/>
      <c r="AC20" s="211"/>
      <c r="AD20" s="250"/>
      <c r="AE20" s="250"/>
      <c r="AF20" s="211"/>
      <c r="AG20" s="211"/>
      <c r="AH20" s="199"/>
      <c r="AI20" s="199"/>
      <c r="AJ20" s="211"/>
      <c r="AK20" s="211"/>
      <c r="AL20" s="199"/>
      <c r="AM20" s="199"/>
      <c r="AN20" s="211"/>
      <c r="AO20" s="211"/>
      <c r="AP20" s="199"/>
      <c r="AQ20" s="199"/>
      <c r="AR20" s="211"/>
      <c r="AS20" s="211"/>
      <c r="AT20" s="199"/>
      <c r="AU20" s="199"/>
      <c r="AV20" s="211"/>
      <c r="AW20" s="211"/>
      <c r="AX20" s="199"/>
      <c r="AY20" s="199"/>
      <c r="AZ20" s="211"/>
      <c r="BA20" s="211"/>
      <c r="BB20" s="199"/>
      <c r="BC20" s="199"/>
      <c r="BD20" s="211"/>
      <c r="BE20" s="211"/>
      <c r="BF20" s="236"/>
      <c r="BG20" s="264">
        <v>0</v>
      </c>
      <c r="BH20" s="264">
        <v>0</v>
      </c>
    </row>
    <row r="21" spans="1:60" x14ac:dyDescent="0.25">
      <c r="A21" s="203" t="s">
        <v>94</v>
      </c>
      <c r="B21" s="204" t="s">
        <v>95</v>
      </c>
      <c r="C21" s="205">
        <v>5000000</v>
      </c>
      <c r="D21" s="205">
        <v>5000000</v>
      </c>
      <c r="E21" s="205">
        <v>5000000</v>
      </c>
      <c r="F21" s="205">
        <v>1961416.6400000001</v>
      </c>
      <c r="G21" s="269">
        <v>2680077.84</v>
      </c>
      <c r="H21" s="207">
        <v>3403</v>
      </c>
      <c r="I21" s="207">
        <v>16582</v>
      </c>
      <c r="J21" s="205">
        <v>346035.3</v>
      </c>
      <c r="K21" s="205">
        <v>344035.3</v>
      </c>
      <c r="L21" s="207">
        <v>2288</v>
      </c>
      <c r="M21" s="207">
        <v>2378</v>
      </c>
      <c r="N21" s="205">
        <v>299211.10000000003</v>
      </c>
      <c r="O21" s="205">
        <v>263818.64</v>
      </c>
      <c r="P21" s="207">
        <v>2308</v>
      </c>
      <c r="Q21" s="207">
        <v>2372</v>
      </c>
      <c r="R21" s="205">
        <v>345716.74</v>
      </c>
      <c r="S21" s="205">
        <v>331646.06</v>
      </c>
      <c r="T21" s="207">
        <v>2333</v>
      </c>
      <c r="U21" s="207">
        <v>2419</v>
      </c>
      <c r="V21" s="245">
        <v>333989.68</v>
      </c>
      <c r="W21" s="205">
        <v>1126716.24</v>
      </c>
      <c r="X21" s="207">
        <v>2310</v>
      </c>
      <c r="Y21" s="207">
        <v>4390</v>
      </c>
      <c r="Z21" s="249">
        <v>317483.51</v>
      </c>
      <c r="AA21" s="249">
        <v>329667.03000000003</v>
      </c>
      <c r="AB21" s="207">
        <v>2400</v>
      </c>
      <c r="AC21" s="207">
        <v>2488</v>
      </c>
      <c r="AD21" s="249">
        <v>318980.31</v>
      </c>
      <c r="AE21" s="249">
        <v>284194.57</v>
      </c>
      <c r="AF21" s="207">
        <v>2499</v>
      </c>
      <c r="AG21" s="207">
        <v>2603</v>
      </c>
      <c r="AH21" s="205">
        <v>0</v>
      </c>
      <c r="AI21" s="205">
        <v>0</v>
      </c>
      <c r="AJ21" s="207">
        <v>0</v>
      </c>
      <c r="AK21" s="207">
        <v>0</v>
      </c>
      <c r="AL21" s="205">
        <v>0</v>
      </c>
      <c r="AM21" s="205">
        <v>0</v>
      </c>
      <c r="AN21" s="207">
        <v>0</v>
      </c>
      <c r="AO21" s="207">
        <v>0</v>
      </c>
      <c r="AP21" s="205">
        <v>0</v>
      </c>
      <c r="AQ21" s="205">
        <v>0</v>
      </c>
      <c r="AR21" s="207">
        <v>0</v>
      </c>
      <c r="AS21" s="207">
        <v>0</v>
      </c>
      <c r="AT21" s="205">
        <v>0</v>
      </c>
      <c r="AU21" s="205">
        <v>0</v>
      </c>
      <c r="AV21" s="207">
        <v>0</v>
      </c>
      <c r="AW21" s="207">
        <v>0</v>
      </c>
      <c r="AX21" s="205">
        <v>0</v>
      </c>
      <c r="AY21" s="205">
        <v>0</v>
      </c>
      <c r="AZ21" s="207">
        <v>0</v>
      </c>
      <c r="BA21" s="207">
        <v>0</v>
      </c>
      <c r="BB21" s="205">
        <v>0</v>
      </c>
      <c r="BC21" s="205">
        <v>0</v>
      </c>
      <c r="BD21" s="207">
        <v>0</v>
      </c>
      <c r="BE21" s="207">
        <v>0</v>
      </c>
      <c r="BF21" s="236"/>
      <c r="BG21" s="264">
        <v>1961416.6400000001</v>
      </c>
      <c r="BH21" s="264">
        <v>0</v>
      </c>
    </row>
    <row r="22" spans="1:60" ht="60" x14ac:dyDescent="0.25">
      <c r="A22" s="214"/>
      <c r="B22" s="238" t="s">
        <v>434</v>
      </c>
      <c r="C22" s="199"/>
      <c r="D22" s="199"/>
      <c r="E22" s="199">
        <v>890000</v>
      </c>
      <c r="F22" s="199">
        <v>361371.85</v>
      </c>
      <c r="G22" s="267">
        <v>354522.93</v>
      </c>
      <c r="H22" s="211">
        <v>190</v>
      </c>
      <c r="I22" s="211">
        <v>395</v>
      </c>
      <c r="J22" s="199">
        <v>68202.299999999988</v>
      </c>
      <c r="K22" s="199">
        <v>66202.3</v>
      </c>
      <c r="L22" s="211">
        <v>21</v>
      </c>
      <c r="M22" s="211">
        <v>46</v>
      </c>
      <c r="N22" s="199">
        <v>32585.64</v>
      </c>
      <c r="O22" s="199">
        <v>30985.64</v>
      </c>
      <c r="P22" s="211">
        <v>27</v>
      </c>
      <c r="Q22" s="211">
        <v>27</v>
      </c>
      <c r="R22" s="199">
        <v>78018.679999999993</v>
      </c>
      <c r="S22" s="199">
        <v>35297.71</v>
      </c>
      <c r="T22" s="211">
        <v>60</v>
      </c>
      <c r="U22" s="211">
        <v>101</v>
      </c>
      <c r="V22" s="199">
        <v>69689.33</v>
      </c>
      <c r="W22" s="199">
        <v>116010.3</v>
      </c>
      <c r="X22" s="211">
        <v>47</v>
      </c>
      <c r="Y22" s="211">
        <v>75</v>
      </c>
      <c r="Z22" s="250">
        <v>56635.91</v>
      </c>
      <c r="AA22" s="250">
        <v>65819.429999999993</v>
      </c>
      <c r="AB22" s="211">
        <v>35</v>
      </c>
      <c r="AC22" s="211">
        <v>55</v>
      </c>
      <c r="AD22" s="250">
        <v>56239.99</v>
      </c>
      <c r="AE22" s="250">
        <v>40207.550000000003</v>
      </c>
      <c r="AF22" s="211">
        <v>41</v>
      </c>
      <c r="AG22" s="211">
        <v>64</v>
      </c>
      <c r="AH22" s="199"/>
      <c r="AI22" s="199"/>
      <c r="AJ22" s="211"/>
      <c r="AK22" s="211"/>
      <c r="AL22" s="199"/>
      <c r="AM22" s="199"/>
      <c r="AN22" s="211"/>
      <c r="AO22" s="211"/>
      <c r="AP22" s="199"/>
      <c r="AQ22" s="199"/>
      <c r="AR22" s="211"/>
      <c r="AS22" s="211"/>
      <c r="AT22" s="199"/>
      <c r="AU22" s="199"/>
      <c r="AV22" s="211"/>
      <c r="AW22" s="211"/>
      <c r="AX22" s="199"/>
      <c r="AY22" s="199"/>
      <c r="AZ22" s="211"/>
      <c r="BA22" s="211"/>
      <c r="BB22" s="199"/>
      <c r="BC22" s="199"/>
      <c r="BD22" s="211"/>
      <c r="BE22" s="211"/>
      <c r="BF22" s="236"/>
      <c r="BG22" s="264">
        <v>361371.85</v>
      </c>
      <c r="BH22" s="264">
        <v>0</v>
      </c>
    </row>
    <row r="23" spans="1:60" ht="60" x14ac:dyDescent="0.25">
      <c r="A23" s="214"/>
      <c r="B23" s="238" t="s">
        <v>435</v>
      </c>
      <c r="C23" s="199"/>
      <c r="D23" s="199"/>
      <c r="E23" s="199">
        <v>2772800</v>
      </c>
      <c r="F23" s="199">
        <v>1381492.08</v>
      </c>
      <c r="G23" s="267">
        <v>1381492.08</v>
      </c>
      <c r="H23" s="211">
        <v>3027</v>
      </c>
      <c r="I23" s="211">
        <v>15996</v>
      </c>
      <c r="J23" s="199">
        <v>229833</v>
      </c>
      <c r="K23" s="199">
        <v>229833</v>
      </c>
      <c r="L23" s="211">
        <v>2219</v>
      </c>
      <c r="M23" s="211">
        <v>2284</v>
      </c>
      <c r="N23" s="199">
        <v>229833</v>
      </c>
      <c r="O23" s="199">
        <v>229833</v>
      </c>
      <c r="P23" s="211">
        <v>2234</v>
      </c>
      <c r="Q23" s="211">
        <v>2298</v>
      </c>
      <c r="R23" s="199">
        <v>229833</v>
      </c>
      <c r="S23" s="199">
        <v>229833</v>
      </c>
      <c r="T23" s="211">
        <v>2227</v>
      </c>
      <c r="U23" s="211">
        <v>2272</v>
      </c>
      <c r="V23" s="199">
        <v>230008.72</v>
      </c>
      <c r="W23" s="199">
        <v>230008.72</v>
      </c>
      <c r="X23" s="211">
        <v>2218</v>
      </c>
      <c r="Y23" s="211">
        <v>4265</v>
      </c>
      <c r="Z23" s="250">
        <v>230997.34</v>
      </c>
      <c r="AA23" s="250">
        <v>230997.34</v>
      </c>
      <c r="AB23" s="211">
        <v>2325</v>
      </c>
      <c r="AC23" s="211">
        <v>2387</v>
      </c>
      <c r="AD23" s="250">
        <v>230987.02</v>
      </c>
      <c r="AE23" s="250">
        <v>230987.02</v>
      </c>
      <c r="AF23" s="211">
        <v>2409</v>
      </c>
      <c r="AG23" s="211">
        <v>2490</v>
      </c>
      <c r="AH23" s="199"/>
      <c r="AI23" s="199"/>
      <c r="AJ23" s="211"/>
      <c r="AK23" s="211"/>
      <c r="AL23" s="199"/>
      <c r="AM23" s="199"/>
      <c r="AN23" s="211"/>
      <c r="AO23" s="211"/>
      <c r="AP23" s="199"/>
      <c r="AQ23" s="199"/>
      <c r="AR23" s="211"/>
      <c r="AS23" s="211"/>
      <c r="AT23" s="199"/>
      <c r="AU23" s="199"/>
      <c r="AV23" s="211"/>
      <c r="AW23" s="211"/>
      <c r="AX23" s="199"/>
      <c r="AY23" s="199"/>
      <c r="AZ23" s="211"/>
      <c r="BA23" s="211"/>
      <c r="BB23" s="199"/>
      <c r="BC23" s="199"/>
      <c r="BD23" s="211"/>
      <c r="BE23" s="211"/>
      <c r="BF23" s="236"/>
      <c r="BG23" s="264">
        <v>1381492.08</v>
      </c>
      <c r="BH23" s="264">
        <v>0</v>
      </c>
    </row>
    <row r="24" spans="1:60" x14ac:dyDescent="0.25">
      <c r="A24" s="214"/>
      <c r="B24" s="238" t="s">
        <v>436</v>
      </c>
      <c r="C24" s="199"/>
      <c r="D24" s="199"/>
      <c r="E24" s="199">
        <v>881200</v>
      </c>
      <c r="F24" s="199">
        <v>0</v>
      </c>
      <c r="G24" s="267">
        <v>741263.41999999993</v>
      </c>
      <c r="H24" s="211"/>
      <c r="I24" s="211"/>
      <c r="J24" s="199"/>
      <c r="K24" s="199"/>
      <c r="L24" s="211"/>
      <c r="M24" s="211"/>
      <c r="N24" s="199"/>
      <c r="O24" s="199"/>
      <c r="P24" s="211"/>
      <c r="Q24" s="211"/>
      <c r="R24" s="199"/>
      <c r="S24" s="199"/>
      <c r="T24" s="211"/>
      <c r="U24" s="211"/>
      <c r="V24" s="244"/>
      <c r="W24" s="199">
        <v>741263.41999999993</v>
      </c>
      <c r="X24" s="211"/>
      <c r="Y24" s="211"/>
      <c r="Z24" s="250"/>
      <c r="AA24" s="250"/>
      <c r="AB24" s="211"/>
      <c r="AC24" s="211"/>
      <c r="AD24" s="250"/>
      <c r="AE24" s="250"/>
      <c r="AF24" s="211"/>
      <c r="AG24" s="211"/>
      <c r="AH24" s="199"/>
      <c r="AI24" s="199"/>
      <c r="AJ24" s="211"/>
      <c r="AK24" s="211"/>
      <c r="AL24" s="199"/>
      <c r="AM24" s="199"/>
      <c r="AN24" s="211"/>
      <c r="AO24" s="211"/>
      <c r="AP24" s="199"/>
      <c r="AQ24" s="199"/>
      <c r="AR24" s="211"/>
      <c r="AS24" s="211"/>
      <c r="AT24" s="199"/>
      <c r="AU24" s="199"/>
      <c r="AV24" s="211"/>
      <c r="AW24" s="211"/>
      <c r="AX24" s="199"/>
      <c r="AY24" s="199"/>
      <c r="AZ24" s="211"/>
      <c r="BA24" s="211"/>
      <c r="BB24" s="199"/>
      <c r="BC24" s="199"/>
      <c r="BD24" s="211"/>
      <c r="BE24" s="211"/>
      <c r="BF24" s="236"/>
      <c r="BG24" s="264">
        <v>0</v>
      </c>
      <c r="BH24" s="264">
        <v>0</v>
      </c>
    </row>
    <row r="25" spans="1:60" ht="30" x14ac:dyDescent="0.25">
      <c r="A25" s="214"/>
      <c r="B25" s="238" t="s">
        <v>437</v>
      </c>
      <c r="C25" s="199"/>
      <c r="D25" s="199"/>
      <c r="E25" s="199">
        <v>36000</v>
      </c>
      <c r="F25" s="199">
        <v>15000</v>
      </c>
      <c r="G25" s="267">
        <v>18000</v>
      </c>
      <c r="H25" s="211"/>
      <c r="I25" s="211"/>
      <c r="J25" s="199">
        <v>3000</v>
      </c>
      <c r="K25" s="199">
        <v>3000</v>
      </c>
      <c r="L25" s="211"/>
      <c r="M25" s="211"/>
      <c r="N25" s="199">
        <v>3000</v>
      </c>
      <c r="O25" s="199">
        <v>3000</v>
      </c>
      <c r="P25" s="211"/>
      <c r="Q25" s="211"/>
      <c r="R25" s="199">
        <v>3000</v>
      </c>
      <c r="S25" s="199">
        <v>3000</v>
      </c>
      <c r="T25" s="211"/>
      <c r="U25" s="211"/>
      <c r="V25" s="199">
        <v>3000</v>
      </c>
      <c r="W25" s="199">
        <v>3000</v>
      </c>
      <c r="X25" s="211"/>
      <c r="Y25" s="211"/>
      <c r="Z25" s="250"/>
      <c r="AA25" s="252">
        <v>3000</v>
      </c>
      <c r="AB25" s="211"/>
      <c r="AC25" s="211"/>
      <c r="AD25" s="250">
        <v>3000</v>
      </c>
      <c r="AE25" s="250">
        <v>3000</v>
      </c>
      <c r="AF25" s="211"/>
      <c r="AG25" s="211"/>
      <c r="AH25" s="199"/>
      <c r="AI25" s="199"/>
      <c r="AJ25" s="211"/>
      <c r="AK25" s="211"/>
      <c r="AL25" s="199"/>
      <c r="AM25" s="199"/>
      <c r="AN25" s="211"/>
      <c r="AO25" s="211"/>
      <c r="AP25" s="199"/>
      <c r="AQ25" s="199"/>
      <c r="AR25" s="211"/>
      <c r="AS25" s="211"/>
      <c r="AT25" s="199"/>
      <c r="AU25" s="199"/>
      <c r="AV25" s="211"/>
      <c r="AW25" s="211"/>
      <c r="AX25" s="199"/>
      <c r="AY25" s="199"/>
      <c r="AZ25" s="211"/>
      <c r="BA25" s="211"/>
      <c r="BB25" s="199"/>
      <c r="BC25" s="199"/>
      <c r="BD25" s="211"/>
      <c r="BE25" s="211"/>
      <c r="BF25" s="236"/>
      <c r="BG25" s="264">
        <v>15000</v>
      </c>
      <c r="BH25" s="264">
        <v>0</v>
      </c>
    </row>
    <row r="26" spans="1:60" x14ac:dyDescent="0.25">
      <c r="A26" s="219"/>
      <c r="B26" s="238" t="s">
        <v>100</v>
      </c>
      <c r="C26" s="199"/>
      <c r="D26" s="220"/>
      <c r="E26" s="220">
        <v>120000</v>
      </c>
      <c r="F26" s="199">
        <v>70000</v>
      </c>
      <c r="G26" s="267">
        <v>70000</v>
      </c>
      <c r="H26" s="211"/>
      <c r="I26" s="211"/>
      <c r="J26" s="220">
        <v>20000</v>
      </c>
      <c r="K26" s="199">
        <v>20000</v>
      </c>
      <c r="L26" s="211"/>
      <c r="M26" s="211"/>
      <c r="N26" s="220">
        <v>10000</v>
      </c>
      <c r="O26" s="220"/>
      <c r="P26" s="211"/>
      <c r="Q26" s="211"/>
      <c r="R26" s="220">
        <v>10000</v>
      </c>
      <c r="S26" s="220">
        <v>20000</v>
      </c>
      <c r="T26" s="211"/>
      <c r="U26" s="211"/>
      <c r="V26" s="199">
        <v>10000</v>
      </c>
      <c r="W26" s="220">
        <v>10000</v>
      </c>
      <c r="X26" s="211"/>
      <c r="Y26" s="211"/>
      <c r="Z26" s="253">
        <v>10000</v>
      </c>
      <c r="AA26" s="253">
        <v>10000</v>
      </c>
      <c r="AB26" s="211"/>
      <c r="AC26" s="211"/>
      <c r="AD26" s="253">
        <v>10000</v>
      </c>
      <c r="AE26" s="253">
        <v>10000</v>
      </c>
      <c r="AF26" s="211"/>
      <c r="AG26" s="211"/>
      <c r="AH26" s="220"/>
      <c r="AI26" s="220"/>
      <c r="AJ26" s="211"/>
      <c r="AK26" s="211"/>
      <c r="AL26" s="220"/>
      <c r="AM26" s="220"/>
      <c r="AN26" s="211"/>
      <c r="AO26" s="211"/>
      <c r="AP26" s="220"/>
      <c r="AQ26" s="220"/>
      <c r="AR26" s="211"/>
      <c r="AS26" s="211"/>
      <c r="AT26" s="220"/>
      <c r="AU26" s="220"/>
      <c r="AV26" s="211"/>
      <c r="AW26" s="211"/>
      <c r="AX26" s="220"/>
      <c r="AY26" s="220"/>
      <c r="AZ26" s="211"/>
      <c r="BA26" s="211"/>
      <c r="BB26" s="220"/>
      <c r="BC26" s="220"/>
      <c r="BD26" s="211"/>
      <c r="BE26" s="211"/>
      <c r="BF26" s="236"/>
      <c r="BG26" s="264">
        <v>70000</v>
      </c>
      <c r="BH26" s="264">
        <v>0</v>
      </c>
    </row>
    <row r="27" spans="1:60" ht="27" x14ac:dyDescent="0.25">
      <c r="A27" s="219"/>
      <c r="B27" s="238" t="s">
        <v>309</v>
      </c>
      <c r="C27" s="199"/>
      <c r="D27" s="220"/>
      <c r="E27" s="220">
        <v>300000</v>
      </c>
      <c r="F27" s="199">
        <v>133552.71</v>
      </c>
      <c r="G27" s="267">
        <v>114799.41</v>
      </c>
      <c r="H27" s="211">
        <v>186</v>
      </c>
      <c r="I27" s="211">
        <v>191</v>
      </c>
      <c r="J27" s="220">
        <v>25000</v>
      </c>
      <c r="K27" s="199">
        <v>25000</v>
      </c>
      <c r="L27" s="211">
        <v>48</v>
      </c>
      <c r="M27" s="211">
        <v>48</v>
      </c>
      <c r="N27" s="220">
        <v>23792.46</v>
      </c>
      <c r="O27" s="220"/>
      <c r="P27" s="211">
        <v>47</v>
      </c>
      <c r="Q27" s="211">
        <v>47</v>
      </c>
      <c r="R27" s="220">
        <v>24865.06</v>
      </c>
      <c r="S27" s="220">
        <v>43515.35</v>
      </c>
      <c r="T27" s="211">
        <v>46</v>
      </c>
      <c r="U27" s="211">
        <v>46</v>
      </c>
      <c r="V27" s="199">
        <v>21291.63</v>
      </c>
      <c r="W27" s="220">
        <v>26433.8</v>
      </c>
      <c r="X27" s="211">
        <v>45</v>
      </c>
      <c r="Y27" s="211">
        <v>50</v>
      </c>
      <c r="Z27" s="253">
        <v>19850.259999999998</v>
      </c>
      <c r="AA27" s="253">
        <v>19850.259999999998</v>
      </c>
      <c r="AB27" s="211">
        <v>40</v>
      </c>
      <c r="AC27" s="211">
        <v>46</v>
      </c>
      <c r="AD27" s="253">
        <v>18753.3</v>
      </c>
      <c r="AE27" s="253"/>
      <c r="AF27" s="211">
        <v>49</v>
      </c>
      <c r="AG27" s="211">
        <v>49</v>
      </c>
      <c r="AH27" s="220"/>
      <c r="AI27" s="220"/>
      <c r="AJ27" s="211"/>
      <c r="AK27" s="211"/>
      <c r="AL27" s="220"/>
      <c r="AM27" s="220"/>
      <c r="AN27" s="211"/>
      <c r="AO27" s="211"/>
      <c r="AP27" s="220"/>
      <c r="AQ27" s="220"/>
      <c r="AR27" s="211"/>
      <c r="AS27" s="211"/>
      <c r="AT27" s="220"/>
      <c r="AU27" s="220"/>
      <c r="AV27" s="211"/>
      <c r="AW27" s="211"/>
      <c r="AX27" s="220"/>
      <c r="AY27" s="220"/>
      <c r="AZ27" s="211"/>
      <c r="BA27" s="211"/>
      <c r="BB27" s="220"/>
      <c r="BC27" s="220"/>
      <c r="BD27" s="211"/>
      <c r="BE27" s="211"/>
      <c r="BF27" s="236"/>
      <c r="BG27" s="264">
        <v>133552.71</v>
      </c>
      <c r="BH27" s="264">
        <v>0</v>
      </c>
    </row>
    <row r="28" spans="1:60" ht="25.5" x14ac:dyDescent="0.25">
      <c r="A28" s="203" t="s">
        <v>109</v>
      </c>
      <c r="B28" s="241" t="s">
        <v>438</v>
      </c>
      <c r="C28" s="205">
        <v>22000000</v>
      </c>
      <c r="D28" s="205">
        <v>21300000</v>
      </c>
      <c r="E28" s="206">
        <v>22000000</v>
      </c>
      <c r="F28" s="205">
        <v>2252622.59</v>
      </c>
      <c r="G28" s="269">
        <v>2053006.9900000002</v>
      </c>
      <c r="H28" s="207">
        <v>10876</v>
      </c>
      <c r="I28" s="207">
        <v>9485</v>
      </c>
      <c r="J28" s="205">
        <v>169992.87000000002</v>
      </c>
      <c r="K28" s="205">
        <v>107963.77</v>
      </c>
      <c r="L28" s="207">
        <v>1776</v>
      </c>
      <c r="M28" s="207">
        <v>0</v>
      </c>
      <c r="N28" s="205">
        <v>213167.28000000003</v>
      </c>
      <c r="O28" s="205">
        <v>218091.80000000002</v>
      </c>
      <c r="P28" s="207">
        <v>2828</v>
      </c>
      <c r="Q28" s="207">
        <v>2968</v>
      </c>
      <c r="R28" s="205">
        <v>172401.07</v>
      </c>
      <c r="S28" s="205">
        <v>208072.25</v>
      </c>
      <c r="T28" s="207">
        <v>2752</v>
      </c>
      <c r="U28" s="207">
        <v>2838</v>
      </c>
      <c r="V28" s="245">
        <v>911980.55</v>
      </c>
      <c r="W28" s="205">
        <v>805668.35000000009</v>
      </c>
      <c r="X28" s="207">
        <v>3520</v>
      </c>
      <c r="Y28" s="207">
        <v>3679</v>
      </c>
      <c r="Z28" s="249">
        <v>177747.53999999998</v>
      </c>
      <c r="AA28" s="249">
        <v>197389.34000000003</v>
      </c>
      <c r="AB28" s="207">
        <v>1791</v>
      </c>
      <c r="AC28" s="207">
        <v>1794</v>
      </c>
      <c r="AD28" s="249">
        <v>607333.28</v>
      </c>
      <c r="AE28" s="249">
        <v>515821.48</v>
      </c>
      <c r="AF28" s="207">
        <v>6817</v>
      </c>
      <c r="AG28" s="207">
        <v>7315</v>
      </c>
      <c r="AH28" s="205">
        <v>0</v>
      </c>
      <c r="AI28" s="205">
        <v>0</v>
      </c>
      <c r="AJ28" s="207">
        <v>0</v>
      </c>
      <c r="AK28" s="207">
        <v>0</v>
      </c>
      <c r="AL28" s="205">
        <v>0</v>
      </c>
      <c r="AM28" s="205">
        <v>0</v>
      </c>
      <c r="AN28" s="207">
        <v>0</v>
      </c>
      <c r="AO28" s="207">
        <v>0</v>
      </c>
      <c r="AP28" s="205">
        <v>0</v>
      </c>
      <c r="AQ28" s="205">
        <v>0</v>
      </c>
      <c r="AR28" s="207">
        <v>0</v>
      </c>
      <c r="AS28" s="207">
        <v>0</v>
      </c>
      <c r="AT28" s="205">
        <v>0</v>
      </c>
      <c r="AU28" s="205">
        <v>0</v>
      </c>
      <c r="AV28" s="207">
        <v>0</v>
      </c>
      <c r="AW28" s="207">
        <v>0</v>
      </c>
      <c r="AX28" s="205">
        <v>0</v>
      </c>
      <c r="AY28" s="205">
        <v>0</v>
      </c>
      <c r="AZ28" s="207">
        <v>0</v>
      </c>
      <c r="BA28" s="207">
        <v>0</v>
      </c>
      <c r="BB28" s="205">
        <v>0</v>
      </c>
      <c r="BC28" s="205">
        <v>0</v>
      </c>
      <c r="BD28" s="207">
        <v>0</v>
      </c>
      <c r="BE28" s="207">
        <v>0</v>
      </c>
      <c r="BF28" s="236"/>
      <c r="BG28" s="264">
        <v>2252622.5900000003</v>
      </c>
      <c r="BH28" s="264">
        <v>0</v>
      </c>
    </row>
    <row r="29" spans="1:60" x14ac:dyDescent="0.25">
      <c r="A29" s="214"/>
      <c r="B29" s="221" t="s">
        <v>111</v>
      </c>
      <c r="C29" s="199"/>
      <c r="D29" s="199"/>
      <c r="E29" s="199">
        <v>8000000</v>
      </c>
      <c r="F29" s="199">
        <v>1497321.7400000002</v>
      </c>
      <c r="G29" s="267">
        <v>1297706.1400000001</v>
      </c>
      <c r="H29" s="211">
        <v>10876</v>
      </c>
      <c r="I29" s="211">
        <v>9485</v>
      </c>
      <c r="J29" s="199">
        <v>157286.20000000001</v>
      </c>
      <c r="K29" s="218">
        <v>95257.1</v>
      </c>
      <c r="L29" s="211">
        <v>1776</v>
      </c>
      <c r="M29" s="211"/>
      <c r="N29" s="199">
        <v>194055.37000000002</v>
      </c>
      <c r="O29" s="218">
        <v>198979.89</v>
      </c>
      <c r="P29" s="211">
        <v>2828</v>
      </c>
      <c r="Q29" s="211">
        <v>2968</v>
      </c>
      <c r="R29" s="218">
        <v>156048.14000000001</v>
      </c>
      <c r="S29" s="199">
        <v>191719.32</v>
      </c>
      <c r="T29" s="211">
        <v>2752</v>
      </c>
      <c r="U29" s="211">
        <v>2838</v>
      </c>
      <c r="V29" s="244">
        <v>247746.46</v>
      </c>
      <c r="W29" s="199">
        <v>141434.26</v>
      </c>
      <c r="X29" s="211">
        <v>3520</v>
      </c>
      <c r="Y29" s="211">
        <v>3679</v>
      </c>
      <c r="Z29" s="250">
        <v>160899.4</v>
      </c>
      <c r="AA29" s="250">
        <v>180541.2</v>
      </c>
      <c r="AB29" s="211">
        <v>1791</v>
      </c>
      <c r="AC29" s="211">
        <v>1794</v>
      </c>
      <c r="AD29" s="250">
        <v>581286.17000000004</v>
      </c>
      <c r="AE29" s="250">
        <v>489774.37</v>
      </c>
      <c r="AF29" s="211">
        <v>6817</v>
      </c>
      <c r="AG29" s="211">
        <v>7315</v>
      </c>
      <c r="AH29" s="199"/>
      <c r="AI29" s="199"/>
      <c r="AJ29" s="211"/>
      <c r="AK29" s="211"/>
      <c r="AL29" s="199"/>
      <c r="AM29" s="199"/>
      <c r="AN29" s="211"/>
      <c r="AO29" s="211"/>
      <c r="AP29" s="199"/>
      <c r="AQ29" s="199"/>
      <c r="AR29" s="211"/>
      <c r="AS29" s="211"/>
      <c r="AT29" s="199"/>
      <c r="AU29" s="199"/>
      <c r="AV29" s="211"/>
      <c r="AW29" s="211"/>
      <c r="AX29" s="199"/>
      <c r="AY29" s="199"/>
      <c r="AZ29" s="211"/>
      <c r="BA29" s="211"/>
      <c r="BB29" s="199"/>
      <c r="BC29" s="199"/>
      <c r="BD29" s="211"/>
      <c r="BE29" s="211"/>
      <c r="BF29" s="236"/>
      <c r="BG29" s="264">
        <v>1497321.74</v>
      </c>
      <c r="BH29" s="264">
        <v>0</v>
      </c>
    </row>
    <row r="30" spans="1:60" ht="25.5" x14ac:dyDescent="0.25">
      <c r="A30" s="214"/>
      <c r="B30" s="242" t="s">
        <v>112</v>
      </c>
      <c r="C30" s="199"/>
      <c r="D30" s="199"/>
      <c r="E30" s="199">
        <v>13200000</v>
      </c>
      <c r="F30" s="199">
        <v>638872.05000000005</v>
      </c>
      <c r="G30" s="267">
        <v>638872.05000000005</v>
      </c>
      <c r="H30" s="211"/>
      <c r="I30" s="211"/>
      <c r="J30" s="199"/>
      <c r="K30" s="218"/>
      <c r="L30" s="211"/>
      <c r="M30" s="211"/>
      <c r="N30" s="199"/>
      <c r="O30" s="218"/>
      <c r="P30" s="211"/>
      <c r="Q30" s="211"/>
      <c r="R30" s="218"/>
      <c r="S30" s="199"/>
      <c r="T30" s="211"/>
      <c r="U30" s="211"/>
      <c r="V30" s="199">
        <v>638872.05000000005</v>
      </c>
      <c r="W30" s="199">
        <v>638872.05000000005</v>
      </c>
      <c r="X30" s="211"/>
      <c r="Y30" s="211"/>
      <c r="Z30" s="250"/>
      <c r="AA30" s="250"/>
      <c r="AB30" s="211"/>
      <c r="AC30" s="211"/>
      <c r="AD30" s="250"/>
      <c r="AE30" s="250"/>
      <c r="AF30" s="211"/>
      <c r="AG30" s="211"/>
      <c r="AH30" s="199"/>
      <c r="AI30" s="199"/>
      <c r="AJ30" s="211"/>
      <c r="AK30" s="211"/>
      <c r="AL30" s="199"/>
      <c r="AM30" s="199"/>
      <c r="AN30" s="211"/>
      <c r="AO30" s="211"/>
      <c r="AP30" s="199"/>
      <c r="AQ30" s="199"/>
      <c r="AR30" s="211"/>
      <c r="AS30" s="211"/>
      <c r="AT30" s="199"/>
      <c r="AU30" s="199"/>
      <c r="AV30" s="211"/>
      <c r="AW30" s="211"/>
      <c r="AX30" s="199"/>
      <c r="AY30" s="199"/>
      <c r="AZ30" s="211"/>
      <c r="BA30" s="211"/>
      <c r="BB30" s="199"/>
      <c r="BC30" s="199"/>
      <c r="BD30" s="211"/>
      <c r="BE30" s="211"/>
      <c r="BF30" s="236"/>
      <c r="BG30" s="264">
        <v>638872.05000000005</v>
      </c>
      <c r="BH30" s="264">
        <v>0</v>
      </c>
    </row>
    <row r="31" spans="1:60" x14ac:dyDescent="0.25">
      <c r="A31" s="214"/>
      <c r="B31" s="210" t="s">
        <v>113</v>
      </c>
      <c r="C31" s="199"/>
      <c r="D31" s="199"/>
      <c r="E31" s="199">
        <v>800000</v>
      </c>
      <c r="F31" s="199">
        <v>116428.8</v>
      </c>
      <c r="G31" s="267">
        <v>116428.79999999999</v>
      </c>
      <c r="H31" s="211"/>
      <c r="I31" s="211"/>
      <c r="J31" s="199">
        <v>12706.67</v>
      </c>
      <c r="K31" s="218">
        <v>12706.67</v>
      </c>
      <c r="L31" s="211"/>
      <c r="M31" s="211"/>
      <c r="N31" s="199">
        <v>19111.91</v>
      </c>
      <c r="O31" s="199">
        <v>19111.909999999996</v>
      </c>
      <c r="P31" s="211"/>
      <c r="Q31" s="211"/>
      <c r="R31" s="199">
        <v>16352.93</v>
      </c>
      <c r="S31" s="199">
        <v>16352.93</v>
      </c>
      <c r="T31" s="211"/>
      <c r="U31" s="211"/>
      <c r="V31" s="199">
        <v>25362.04</v>
      </c>
      <c r="W31" s="199">
        <v>25362.04</v>
      </c>
      <c r="X31" s="211"/>
      <c r="Y31" s="211"/>
      <c r="Z31" s="250">
        <v>16848.14</v>
      </c>
      <c r="AA31" s="250">
        <v>16848.14</v>
      </c>
      <c r="AB31" s="211"/>
      <c r="AC31" s="211"/>
      <c r="AD31" s="250">
        <v>26047.11</v>
      </c>
      <c r="AE31" s="250">
        <v>26047.11</v>
      </c>
      <c r="AF31" s="211"/>
      <c r="AG31" s="211"/>
      <c r="AH31" s="199"/>
      <c r="AI31" s="199"/>
      <c r="AJ31" s="211"/>
      <c r="AK31" s="211"/>
      <c r="AL31" s="199"/>
      <c r="AM31" s="199"/>
      <c r="AN31" s="211"/>
      <c r="AO31" s="211"/>
      <c r="AP31" s="199"/>
      <c r="AQ31" s="199"/>
      <c r="AR31" s="211"/>
      <c r="AS31" s="211"/>
      <c r="AT31" s="199"/>
      <c r="AU31" s="199"/>
      <c r="AV31" s="211"/>
      <c r="AW31" s="211"/>
      <c r="AX31" s="199"/>
      <c r="AY31" s="199"/>
      <c r="AZ31" s="211"/>
      <c r="BA31" s="211"/>
      <c r="BB31" s="199"/>
      <c r="BC31" s="199"/>
      <c r="BD31" s="211"/>
      <c r="BE31" s="211"/>
      <c r="BF31" s="236"/>
      <c r="BG31" s="264">
        <v>116428.8</v>
      </c>
      <c r="BH31" s="264">
        <v>0</v>
      </c>
    </row>
    <row r="32" spans="1:60" x14ac:dyDescent="0.25">
      <c r="A32" s="203" t="s">
        <v>120</v>
      </c>
      <c r="B32" s="204" t="s">
        <v>310</v>
      </c>
      <c r="C32" s="205">
        <v>15000000</v>
      </c>
      <c r="D32" s="205">
        <v>15302500</v>
      </c>
      <c r="E32" s="205">
        <v>15302500</v>
      </c>
      <c r="F32" s="205">
        <v>8043592.6999999993</v>
      </c>
      <c r="G32" s="269">
        <v>7997968.8799999999</v>
      </c>
      <c r="H32" s="207">
        <v>24020</v>
      </c>
      <c r="I32" s="207">
        <v>326940</v>
      </c>
      <c r="J32" s="205">
        <v>1357235.5</v>
      </c>
      <c r="K32" s="205">
        <v>1139139.8199999998</v>
      </c>
      <c r="L32" s="207">
        <v>13316</v>
      </c>
      <c r="M32" s="207">
        <v>54896</v>
      </c>
      <c r="N32" s="205">
        <v>1163024.17</v>
      </c>
      <c r="O32" s="205">
        <v>1320175.69</v>
      </c>
      <c r="P32" s="207">
        <v>11778</v>
      </c>
      <c r="Q32" s="207">
        <v>45406</v>
      </c>
      <c r="R32" s="205">
        <v>1440380</v>
      </c>
      <c r="S32" s="205">
        <v>1499644.16</v>
      </c>
      <c r="T32" s="207">
        <v>14937</v>
      </c>
      <c r="U32" s="207">
        <v>52940</v>
      </c>
      <c r="V32" s="245">
        <v>1375746.53</v>
      </c>
      <c r="W32" s="205">
        <v>1347025.28</v>
      </c>
      <c r="X32" s="207">
        <v>14848</v>
      </c>
      <c r="Y32" s="207">
        <v>55518</v>
      </c>
      <c r="Z32" s="249">
        <v>1342055.98</v>
      </c>
      <c r="AA32" s="249">
        <v>1343782.81</v>
      </c>
      <c r="AB32" s="207">
        <v>14483</v>
      </c>
      <c r="AC32" s="207">
        <v>55339</v>
      </c>
      <c r="AD32" s="249">
        <v>1365150.52</v>
      </c>
      <c r="AE32" s="249">
        <v>1348201.1199999999</v>
      </c>
      <c r="AF32" s="207">
        <v>14378</v>
      </c>
      <c r="AG32" s="207">
        <v>58086</v>
      </c>
      <c r="AH32" s="205">
        <v>0</v>
      </c>
      <c r="AI32" s="205">
        <v>0</v>
      </c>
      <c r="AJ32" s="207">
        <v>0</v>
      </c>
      <c r="AK32" s="207">
        <v>0</v>
      </c>
      <c r="AL32" s="205">
        <v>0</v>
      </c>
      <c r="AM32" s="205">
        <v>0</v>
      </c>
      <c r="AN32" s="207">
        <v>0</v>
      </c>
      <c r="AO32" s="207">
        <v>0</v>
      </c>
      <c r="AP32" s="205">
        <v>0</v>
      </c>
      <c r="AQ32" s="205">
        <v>0</v>
      </c>
      <c r="AR32" s="207">
        <v>0</v>
      </c>
      <c r="AS32" s="207">
        <v>0</v>
      </c>
      <c r="AT32" s="205">
        <v>0</v>
      </c>
      <c r="AU32" s="205">
        <v>0</v>
      </c>
      <c r="AV32" s="207">
        <v>0</v>
      </c>
      <c r="AW32" s="207">
        <v>0</v>
      </c>
      <c r="AX32" s="205">
        <v>0</v>
      </c>
      <c r="AY32" s="205">
        <v>0</v>
      </c>
      <c r="AZ32" s="207">
        <v>0</v>
      </c>
      <c r="BA32" s="207">
        <v>0</v>
      </c>
      <c r="BB32" s="205">
        <v>0</v>
      </c>
      <c r="BC32" s="205">
        <v>0</v>
      </c>
      <c r="BD32" s="207">
        <v>0</v>
      </c>
      <c r="BE32" s="207">
        <v>0</v>
      </c>
      <c r="BF32" s="236"/>
      <c r="BG32" s="264">
        <v>8043592.7000000002</v>
      </c>
      <c r="BH32" s="264">
        <v>0</v>
      </c>
    </row>
    <row r="33" spans="1:60" ht="27" x14ac:dyDescent="0.25">
      <c r="A33" s="214"/>
      <c r="B33" s="238" t="s">
        <v>439</v>
      </c>
      <c r="C33" s="199"/>
      <c r="D33" s="199"/>
      <c r="E33" s="199">
        <v>2865300</v>
      </c>
      <c r="F33" s="199">
        <v>1432644</v>
      </c>
      <c r="G33" s="267">
        <v>1432644</v>
      </c>
      <c r="H33" s="211">
        <v>19762</v>
      </c>
      <c r="I33" s="211">
        <v>76754</v>
      </c>
      <c r="J33" s="199">
        <v>238774</v>
      </c>
      <c r="K33" s="199">
        <v>169938</v>
      </c>
      <c r="L33" s="211">
        <v>11273</v>
      </c>
      <c r="M33" s="211">
        <v>12066</v>
      </c>
      <c r="N33" s="199">
        <v>238774</v>
      </c>
      <c r="O33" s="199">
        <v>282070</v>
      </c>
      <c r="P33" s="211">
        <v>10128</v>
      </c>
      <c r="Q33" s="211">
        <v>10803</v>
      </c>
      <c r="R33" s="199">
        <v>238774</v>
      </c>
      <c r="S33" s="199">
        <v>264314</v>
      </c>
      <c r="T33" s="211">
        <v>13035</v>
      </c>
      <c r="U33" s="211">
        <v>13914</v>
      </c>
      <c r="V33" s="244">
        <v>238774</v>
      </c>
      <c r="W33" s="199">
        <v>238774</v>
      </c>
      <c r="X33" s="211">
        <v>12868</v>
      </c>
      <c r="Y33" s="211">
        <v>13657</v>
      </c>
      <c r="Z33" s="250">
        <v>238774</v>
      </c>
      <c r="AA33" s="250">
        <v>238774</v>
      </c>
      <c r="AB33" s="211">
        <v>12424</v>
      </c>
      <c r="AC33" s="211">
        <v>13200</v>
      </c>
      <c r="AD33" s="250">
        <v>238774</v>
      </c>
      <c r="AE33" s="250">
        <v>238774</v>
      </c>
      <c r="AF33" s="211">
        <v>12339</v>
      </c>
      <c r="AG33" s="211">
        <v>13114</v>
      </c>
      <c r="AH33" s="199"/>
      <c r="AI33" s="199"/>
      <c r="AJ33" s="211"/>
      <c r="AK33" s="211"/>
      <c r="AL33" s="199"/>
      <c r="AM33" s="199"/>
      <c r="AN33" s="211"/>
      <c r="AO33" s="211"/>
      <c r="AP33" s="199"/>
      <c r="AQ33" s="199"/>
      <c r="AR33" s="211"/>
      <c r="AS33" s="211"/>
      <c r="AT33" s="199"/>
      <c r="AU33" s="199"/>
      <c r="AV33" s="211"/>
      <c r="AW33" s="211"/>
      <c r="AX33" s="199"/>
      <c r="AY33" s="199"/>
      <c r="AZ33" s="211"/>
      <c r="BA33" s="211"/>
      <c r="BB33" s="199"/>
      <c r="BC33" s="199"/>
      <c r="BD33" s="211"/>
      <c r="BE33" s="211"/>
      <c r="BF33" s="236"/>
      <c r="BG33" s="264">
        <v>1432644</v>
      </c>
      <c r="BH33" s="264">
        <v>0</v>
      </c>
    </row>
    <row r="34" spans="1:60" ht="27" x14ac:dyDescent="0.25">
      <c r="A34" s="214"/>
      <c r="B34" s="238" t="s">
        <v>440</v>
      </c>
      <c r="C34" s="199"/>
      <c r="D34" s="199"/>
      <c r="E34" s="199">
        <v>70100</v>
      </c>
      <c r="F34" s="199">
        <v>35052</v>
      </c>
      <c r="G34" s="267">
        <v>35052</v>
      </c>
      <c r="H34" s="211">
        <v>76</v>
      </c>
      <c r="I34" s="211">
        <v>1105</v>
      </c>
      <c r="J34" s="199">
        <v>5842</v>
      </c>
      <c r="K34" s="199">
        <v>5842</v>
      </c>
      <c r="L34" s="211">
        <v>65</v>
      </c>
      <c r="M34" s="211">
        <v>194</v>
      </c>
      <c r="N34" s="199">
        <v>5842</v>
      </c>
      <c r="O34" s="199">
        <v>5842</v>
      </c>
      <c r="P34" s="211">
        <v>65</v>
      </c>
      <c r="Q34" s="211">
        <v>191</v>
      </c>
      <c r="R34" s="199">
        <v>5842</v>
      </c>
      <c r="S34" s="199">
        <v>5842</v>
      </c>
      <c r="T34" s="211">
        <v>64</v>
      </c>
      <c r="U34" s="211">
        <v>189</v>
      </c>
      <c r="V34" s="244">
        <v>5842</v>
      </c>
      <c r="W34" s="199">
        <v>5842</v>
      </c>
      <c r="X34" s="211">
        <v>62</v>
      </c>
      <c r="Y34" s="211">
        <v>185</v>
      </c>
      <c r="Z34" s="250">
        <v>5842</v>
      </c>
      <c r="AA34" s="250">
        <v>5842</v>
      </c>
      <c r="AB34" s="211">
        <v>60</v>
      </c>
      <c r="AC34" s="211">
        <v>181</v>
      </c>
      <c r="AD34" s="250">
        <v>5842</v>
      </c>
      <c r="AE34" s="250">
        <v>5842</v>
      </c>
      <c r="AF34" s="211">
        <v>58</v>
      </c>
      <c r="AG34" s="211">
        <v>165</v>
      </c>
      <c r="AH34" s="199"/>
      <c r="AI34" s="199"/>
      <c r="AJ34" s="211"/>
      <c r="AK34" s="211"/>
      <c r="AL34" s="199"/>
      <c r="AM34" s="199"/>
      <c r="AN34" s="211"/>
      <c r="AO34" s="211"/>
      <c r="AP34" s="199"/>
      <c r="AQ34" s="199"/>
      <c r="AR34" s="211"/>
      <c r="AS34" s="211"/>
      <c r="AT34" s="199"/>
      <c r="AU34" s="199"/>
      <c r="AV34" s="211"/>
      <c r="AW34" s="211"/>
      <c r="AX34" s="199"/>
      <c r="AY34" s="199"/>
      <c r="AZ34" s="211"/>
      <c r="BA34" s="211"/>
      <c r="BB34" s="199"/>
      <c r="BC34" s="199"/>
      <c r="BD34" s="211"/>
      <c r="BE34" s="211"/>
      <c r="BF34" s="236"/>
      <c r="BG34" s="264">
        <v>35052</v>
      </c>
      <c r="BH34" s="264">
        <v>0</v>
      </c>
    </row>
    <row r="35" spans="1:60" ht="27" x14ac:dyDescent="0.25">
      <c r="A35" s="214"/>
      <c r="B35" s="238" t="s">
        <v>441</v>
      </c>
      <c r="C35" s="199"/>
      <c r="D35" s="199"/>
      <c r="E35" s="199">
        <v>151000</v>
      </c>
      <c r="F35" s="199">
        <v>70484.5</v>
      </c>
      <c r="G35" s="267">
        <v>70484.5</v>
      </c>
      <c r="H35" s="211">
        <v>194</v>
      </c>
      <c r="I35" s="211">
        <v>1130</v>
      </c>
      <c r="J35" s="199">
        <v>12582</v>
      </c>
      <c r="K35" s="199">
        <v>12582</v>
      </c>
      <c r="L35" s="211">
        <v>54</v>
      </c>
      <c r="M35" s="211">
        <v>329</v>
      </c>
      <c r="N35" s="199">
        <v>12582</v>
      </c>
      <c r="O35" s="199">
        <v>12582</v>
      </c>
      <c r="P35" s="211">
        <v>27</v>
      </c>
      <c r="Q35" s="211">
        <v>163</v>
      </c>
      <c r="R35" s="199">
        <v>12582</v>
      </c>
      <c r="S35" s="199">
        <v>12582</v>
      </c>
      <c r="T35" s="211">
        <v>27</v>
      </c>
      <c r="U35" s="211">
        <v>172</v>
      </c>
      <c r="V35" s="244">
        <v>11580.9</v>
      </c>
      <c r="W35" s="199">
        <v>11580.9</v>
      </c>
      <c r="X35" s="211">
        <v>34</v>
      </c>
      <c r="Y35" s="211">
        <v>194</v>
      </c>
      <c r="Z35" s="250">
        <v>10578.8</v>
      </c>
      <c r="AA35" s="250">
        <v>10578.8</v>
      </c>
      <c r="AB35" s="211">
        <v>40</v>
      </c>
      <c r="AC35" s="211">
        <v>212</v>
      </c>
      <c r="AD35" s="250">
        <v>10578.8</v>
      </c>
      <c r="AE35" s="250">
        <v>10578.8</v>
      </c>
      <c r="AF35" s="211">
        <v>40</v>
      </c>
      <c r="AG35" s="211">
        <v>223</v>
      </c>
      <c r="AH35" s="199"/>
      <c r="AI35" s="199"/>
      <c r="AJ35" s="211"/>
      <c r="AK35" s="211"/>
      <c r="AL35" s="199"/>
      <c r="AM35" s="199"/>
      <c r="AN35" s="211"/>
      <c r="AO35" s="211"/>
      <c r="AP35" s="199"/>
      <c r="AQ35" s="199"/>
      <c r="AR35" s="211"/>
      <c r="AS35" s="211"/>
      <c r="AT35" s="199"/>
      <c r="AU35" s="199"/>
      <c r="AV35" s="211"/>
      <c r="AW35" s="211"/>
      <c r="AX35" s="199"/>
      <c r="AY35" s="199"/>
      <c r="AZ35" s="211"/>
      <c r="BA35" s="211"/>
      <c r="BB35" s="199"/>
      <c r="BC35" s="199"/>
      <c r="BD35" s="211"/>
      <c r="BE35" s="211"/>
      <c r="BF35" s="236"/>
      <c r="BG35" s="264">
        <v>70484.5</v>
      </c>
      <c r="BH35" s="264">
        <v>0</v>
      </c>
    </row>
    <row r="36" spans="1:60" ht="27" x14ac:dyDescent="0.25">
      <c r="A36" s="214"/>
      <c r="B36" s="238" t="s">
        <v>442</v>
      </c>
      <c r="C36" s="199"/>
      <c r="D36" s="199"/>
      <c r="E36" s="199">
        <v>662300</v>
      </c>
      <c r="F36" s="199">
        <v>331140</v>
      </c>
      <c r="G36" s="267">
        <v>331140</v>
      </c>
      <c r="H36" s="211">
        <v>323</v>
      </c>
      <c r="I36" s="211">
        <v>1339</v>
      </c>
      <c r="J36" s="199">
        <v>55190</v>
      </c>
      <c r="K36" s="199">
        <v>44480</v>
      </c>
      <c r="L36" s="211">
        <v>117</v>
      </c>
      <c r="M36" s="211">
        <v>230</v>
      </c>
      <c r="N36" s="199">
        <v>55190</v>
      </c>
      <c r="O36" s="199">
        <v>65900</v>
      </c>
      <c r="P36" s="211">
        <v>101</v>
      </c>
      <c r="Q36" s="211">
        <v>198</v>
      </c>
      <c r="R36" s="199">
        <v>55190</v>
      </c>
      <c r="S36" s="199">
        <v>55190</v>
      </c>
      <c r="T36" s="211">
        <v>112</v>
      </c>
      <c r="U36" s="211">
        <v>226</v>
      </c>
      <c r="V36" s="244">
        <v>55190</v>
      </c>
      <c r="W36" s="199">
        <v>55190</v>
      </c>
      <c r="X36" s="211">
        <v>119</v>
      </c>
      <c r="Y36" s="211">
        <v>270</v>
      </c>
      <c r="Z36" s="250">
        <v>55190</v>
      </c>
      <c r="AA36" s="250">
        <v>55190</v>
      </c>
      <c r="AB36" s="211">
        <v>105</v>
      </c>
      <c r="AC36" s="211">
        <v>219</v>
      </c>
      <c r="AD36" s="250">
        <v>55190</v>
      </c>
      <c r="AE36" s="250">
        <v>55190</v>
      </c>
      <c r="AF36" s="211">
        <v>87</v>
      </c>
      <c r="AG36" s="211">
        <v>196</v>
      </c>
      <c r="AH36" s="199"/>
      <c r="AI36" s="199"/>
      <c r="AJ36" s="211"/>
      <c r="AK36" s="211"/>
      <c r="AL36" s="199"/>
      <c r="AM36" s="199"/>
      <c r="AN36" s="211"/>
      <c r="AO36" s="211"/>
      <c r="AP36" s="199"/>
      <c r="AQ36" s="199"/>
      <c r="AR36" s="211"/>
      <c r="AS36" s="211"/>
      <c r="AT36" s="199"/>
      <c r="AU36" s="199"/>
      <c r="AV36" s="211"/>
      <c r="AW36" s="211"/>
      <c r="AX36" s="199"/>
      <c r="AY36" s="199"/>
      <c r="AZ36" s="211"/>
      <c r="BA36" s="211"/>
      <c r="BB36" s="199"/>
      <c r="BC36" s="199"/>
      <c r="BD36" s="211"/>
      <c r="BE36" s="211"/>
      <c r="BF36" s="236"/>
      <c r="BG36" s="264">
        <v>331140</v>
      </c>
      <c r="BH36" s="264">
        <v>0</v>
      </c>
    </row>
    <row r="37" spans="1:60" ht="27" x14ac:dyDescent="0.25">
      <c r="A37" s="214"/>
      <c r="B37" s="238" t="s">
        <v>315</v>
      </c>
      <c r="C37" s="199"/>
      <c r="D37" s="199"/>
      <c r="E37" s="199">
        <v>232200</v>
      </c>
      <c r="F37" s="199">
        <v>116100</v>
      </c>
      <c r="G37" s="267">
        <v>116100</v>
      </c>
      <c r="H37" s="211"/>
      <c r="I37" s="211"/>
      <c r="J37" s="199">
        <v>19350</v>
      </c>
      <c r="K37" s="199">
        <v>19350</v>
      </c>
      <c r="L37" s="211"/>
      <c r="M37" s="211"/>
      <c r="N37" s="199">
        <v>19350</v>
      </c>
      <c r="O37" s="199">
        <v>19350</v>
      </c>
      <c r="P37" s="211"/>
      <c r="Q37" s="211"/>
      <c r="R37" s="199">
        <v>19350</v>
      </c>
      <c r="S37" s="199">
        <v>19350</v>
      </c>
      <c r="T37" s="211"/>
      <c r="U37" s="211"/>
      <c r="V37" s="244">
        <v>19350</v>
      </c>
      <c r="W37" s="199">
        <v>19350</v>
      </c>
      <c r="X37" s="211"/>
      <c r="Y37" s="211"/>
      <c r="Z37" s="250">
        <v>19350</v>
      </c>
      <c r="AA37" s="250">
        <v>19350</v>
      </c>
      <c r="AB37" s="211">
        <v>104</v>
      </c>
      <c r="AC37" s="211">
        <v>170</v>
      </c>
      <c r="AD37" s="250">
        <v>19350</v>
      </c>
      <c r="AE37" s="250">
        <v>19350</v>
      </c>
      <c r="AF37" s="211">
        <v>107</v>
      </c>
      <c r="AG37" s="211">
        <v>157</v>
      </c>
      <c r="AH37" s="199"/>
      <c r="AI37" s="199"/>
      <c r="AJ37" s="211"/>
      <c r="AK37" s="211"/>
      <c r="AL37" s="199"/>
      <c r="AM37" s="199"/>
      <c r="AN37" s="211"/>
      <c r="AO37" s="211"/>
      <c r="AP37" s="199"/>
      <c r="AQ37" s="199"/>
      <c r="AR37" s="211"/>
      <c r="AS37" s="211"/>
      <c r="AT37" s="199"/>
      <c r="AU37" s="199"/>
      <c r="AV37" s="211"/>
      <c r="AW37" s="211"/>
      <c r="AX37" s="199"/>
      <c r="AY37" s="199"/>
      <c r="AZ37" s="211"/>
      <c r="BA37" s="211"/>
      <c r="BB37" s="199"/>
      <c r="BC37" s="199"/>
      <c r="BD37" s="211"/>
      <c r="BE37" s="211"/>
      <c r="BF37" s="236"/>
      <c r="BG37" s="264">
        <v>116100</v>
      </c>
      <c r="BH37" s="264">
        <v>0</v>
      </c>
    </row>
    <row r="38" spans="1:60" ht="27" x14ac:dyDescent="0.25">
      <c r="A38" s="214"/>
      <c r="B38" s="238" t="s">
        <v>443</v>
      </c>
      <c r="C38" s="199"/>
      <c r="D38" s="199"/>
      <c r="E38" s="199">
        <v>10781600</v>
      </c>
      <c r="F38" s="199">
        <v>5788697.1999999993</v>
      </c>
      <c r="G38" s="267">
        <v>5743913.3799999999</v>
      </c>
      <c r="H38" s="211">
        <v>3561</v>
      </c>
      <c r="I38" s="211">
        <v>228632</v>
      </c>
      <c r="J38" s="199">
        <v>979657.50000000012</v>
      </c>
      <c r="K38" s="199">
        <v>886947.82</v>
      </c>
      <c r="L38" s="211">
        <v>1707</v>
      </c>
      <c r="M38" s="211">
        <v>39021</v>
      </c>
      <c r="N38" s="199">
        <v>786286.16999999993</v>
      </c>
      <c r="O38" s="199">
        <v>844431.69</v>
      </c>
      <c r="P38" s="211">
        <v>1358</v>
      </c>
      <c r="Q38" s="211">
        <v>31036</v>
      </c>
      <c r="R38" s="199">
        <v>1065907</v>
      </c>
      <c r="S38" s="199">
        <v>1099631.1599999999</v>
      </c>
      <c r="T38" s="211">
        <v>1598</v>
      </c>
      <c r="U38" s="211">
        <v>35590</v>
      </c>
      <c r="V38" s="244">
        <v>998869.63</v>
      </c>
      <c r="W38" s="199">
        <v>970148.38</v>
      </c>
      <c r="X38" s="211">
        <v>1665</v>
      </c>
      <c r="Y38" s="211">
        <v>38136</v>
      </c>
      <c r="Z38" s="250">
        <v>968281.18</v>
      </c>
      <c r="AA38" s="250">
        <v>970008.01</v>
      </c>
      <c r="AB38" s="211">
        <v>1651</v>
      </c>
      <c r="AC38" s="211">
        <v>38421</v>
      </c>
      <c r="AD38" s="250">
        <v>989695.72</v>
      </c>
      <c r="AE38" s="250">
        <v>972746.32</v>
      </c>
      <c r="AF38" s="211">
        <v>1647</v>
      </c>
      <c r="AG38" s="211">
        <v>41183</v>
      </c>
      <c r="AH38" s="199"/>
      <c r="AI38" s="199"/>
      <c r="AJ38" s="211"/>
      <c r="AK38" s="211"/>
      <c r="AL38" s="199"/>
      <c r="AM38" s="199"/>
      <c r="AN38" s="211"/>
      <c r="AO38" s="211"/>
      <c r="AP38" s="199"/>
      <c r="AQ38" s="199"/>
      <c r="AR38" s="211"/>
      <c r="AS38" s="211"/>
      <c r="AT38" s="199"/>
      <c r="AU38" s="199"/>
      <c r="AV38" s="211"/>
      <c r="AW38" s="211"/>
      <c r="AX38" s="199"/>
      <c r="AY38" s="199"/>
      <c r="AZ38" s="211"/>
      <c r="BA38" s="211"/>
      <c r="BB38" s="199"/>
      <c r="BC38" s="199"/>
      <c r="BD38" s="211"/>
      <c r="BE38" s="211"/>
      <c r="BF38" s="236"/>
      <c r="BG38" s="264">
        <v>5788697.1999999993</v>
      </c>
      <c r="BH38" s="264">
        <v>0</v>
      </c>
    </row>
    <row r="39" spans="1:60" ht="40.5" x14ac:dyDescent="0.25">
      <c r="A39" s="222"/>
      <c r="B39" s="238" t="s">
        <v>444</v>
      </c>
      <c r="C39" s="200"/>
      <c r="D39" s="200"/>
      <c r="E39" s="199">
        <v>540000</v>
      </c>
      <c r="F39" s="199">
        <v>269475</v>
      </c>
      <c r="G39" s="267">
        <v>268635</v>
      </c>
      <c r="H39" s="211">
        <v>104</v>
      </c>
      <c r="I39" s="211">
        <v>17980</v>
      </c>
      <c r="J39" s="199">
        <v>45840</v>
      </c>
      <c r="K39" s="199">
        <v>0</v>
      </c>
      <c r="L39" s="211">
        <v>100</v>
      </c>
      <c r="M39" s="211">
        <v>3056</v>
      </c>
      <c r="N39" s="199">
        <v>45000</v>
      </c>
      <c r="O39" s="199">
        <v>90000</v>
      </c>
      <c r="P39" s="211">
        <v>99</v>
      </c>
      <c r="Q39" s="211">
        <v>3015</v>
      </c>
      <c r="R39" s="199">
        <v>42735</v>
      </c>
      <c r="S39" s="199">
        <v>42735</v>
      </c>
      <c r="T39" s="211">
        <v>101</v>
      </c>
      <c r="U39" s="211">
        <v>2849</v>
      </c>
      <c r="V39" s="244">
        <v>46140</v>
      </c>
      <c r="W39" s="199">
        <v>46140</v>
      </c>
      <c r="X39" s="211">
        <v>100</v>
      </c>
      <c r="Y39" s="211">
        <v>3076</v>
      </c>
      <c r="Z39" s="250">
        <v>44040</v>
      </c>
      <c r="AA39" s="250">
        <v>44040</v>
      </c>
      <c r="AB39" s="211">
        <v>99</v>
      </c>
      <c r="AC39" s="211">
        <v>2936</v>
      </c>
      <c r="AD39" s="250">
        <v>45720</v>
      </c>
      <c r="AE39" s="250">
        <v>45720</v>
      </c>
      <c r="AF39" s="211">
        <v>100</v>
      </c>
      <c r="AG39" s="211">
        <v>3048</v>
      </c>
      <c r="AH39" s="199"/>
      <c r="AI39" s="199"/>
      <c r="AJ39" s="211"/>
      <c r="AK39" s="211"/>
      <c r="AL39" s="199"/>
      <c r="AM39" s="199"/>
      <c r="AN39" s="211"/>
      <c r="AO39" s="211"/>
      <c r="AP39" s="199"/>
      <c r="AQ39" s="199"/>
      <c r="AR39" s="211"/>
      <c r="AS39" s="211"/>
      <c r="AT39" s="199"/>
      <c r="AU39" s="199"/>
      <c r="AV39" s="211"/>
      <c r="AW39" s="211"/>
      <c r="AX39" s="199"/>
      <c r="AY39" s="199"/>
      <c r="AZ39" s="211"/>
      <c r="BA39" s="211"/>
      <c r="BB39" s="199"/>
      <c r="BC39" s="199"/>
      <c r="BD39" s="211"/>
      <c r="BE39" s="211"/>
      <c r="BF39" s="236"/>
      <c r="BG39" s="264">
        <v>269475</v>
      </c>
      <c r="BH39" s="264">
        <v>0</v>
      </c>
    </row>
    <row r="40" spans="1:60" x14ac:dyDescent="0.25">
      <c r="A40" s="203" t="s">
        <v>445</v>
      </c>
      <c r="B40" s="204" t="s">
        <v>130</v>
      </c>
      <c r="C40" s="205">
        <v>8100000</v>
      </c>
      <c r="D40" s="205">
        <v>8100000</v>
      </c>
      <c r="E40" s="205">
        <v>8100000</v>
      </c>
      <c r="F40" s="205">
        <v>5453583.7999999998</v>
      </c>
      <c r="G40" s="269">
        <v>5464475.7999999998</v>
      </c>
      <c r="H40" s="207">
        <v>3703</v>
      </c>
      <c r="I40" s="207">
        <v>7664</v>
      </c>
      <c r="J40" s="205">
        <v>165694.6</v>
      </c>
      <c r="K40" s="205">
        <v>165118.59999999998</v>
      </c>
      <c r="L40" s="207">
        <v>1341</v>
      </c>
      <c r="M40" s="207">
        <v>2116</v>
      </c>
      <c r="N40" s="205">
        <v>1224211.4099999999</v>
      </c>
      <c r="O40" s="205">
        <v>1224211.99</v>
      </c>
      <c r="P40" s="207">
        <v>1100</v>
      </c>
      <c r="Q40" s="207">
        <v>1101</v>
      </c>
      <c r="R40" s="205">
        <v>486501.8</v>
      </c>
      <c r="S40" s="205">
        <v>483693.22</v>
      </c>
      <c r="T40" s="207">
        <v>1245</v>
      </c>
      <c r="U40" s="207">
        <v>1245</v>
      </c>
      <c r="V40" s="245">
        <v>1494163.18</v>
      </c>
      <c r="W40" s="205">
        <v>1499899.18</v>
      </c>
      <c r="X40" s="207">
        <v>1368</v>
      </c>
      <c r="Y40" s="207">
        <v>1368</v>
      </c>
      <c r="Z40" s="249">
        <v>1142420.1100000001</v>
      </c>
      <c r="AA40" s="249">
        <v>1133066.81</v>
      </c>
      <c r="AB40" s="207">
        <v>1390</v>
      </c>
      <c r="AC40" s="207">
        <v>1390</v>
      </c>
      <c r="AD40" s="249">
        <v>940592.70000000007</v>
      </c>
      <c r="AE40" s="249">
        <v>958486</v>
      </c>
      <c r="AF40" s="207">
        <v>1260</v>
      </c>
      <c r="AG40" s="207">
        <v>1261</v>
      </c>
      <c r="AH40" s="205">
        <v>0</v>
      </c>
      <c r="AI40" s="205">
        <v>0</v>
      </c>
      <c r="AJ40" s="207">
        <v>0</v>
      </c>
      <c r="AK40" s="207">
        <v>0</v>
      </c>
      <c r="AL40" s="205">
        <v>0</v>
      </c>
      <c r="AM40" s="205">
        <v>0</v>
      </c>
      <c r="AN40" s="207">
        <v>0</v>
      </c>
      <c r="AO40" s="207">
        <v>0</v>
      </c>
      <c r="AP40" s="205">
        <v>0</v>
      </c>
      <c r="AQ40" s="205">
        <v>0</v>
      </c>
      <c r="AR40" s="207">
        <v>0</v>
      </c>
      <c r="AS40" s="207">
        <v>0</v>
      </c>
      <c r="AT40" s="205">
        <v>0</v>
      </c>
      <c r="AU40" s="205">
        <v>0</v>
      </c>
      <c r="AV40" s="207">
        <v>0</v>
      </c>
      <c r="AW40" s="207">
        <v>0</v>
      </c>
      <c r="AX40" s="205">
        <v>0</v>
      </c>
      <c r="AY40" s="205">
        <v>0</v>
      </c>
      <c r="AZ40" s="207">
        <v>0</v>
      </c>
      <c r="BA40" s="207">
        <v>0</v>
      </c>
      <c r="BB40" s="205">
        <v>0</v>
      </c>
      <c r="BC40" s="205">
        <v>0</v>
      </c>
      <c r="BD40" s="207">
        <v>0</v>
      </c>
      <c r="BE40" s="207">
        <v>0</v>
      </c>
      <c r="BF40" s="236"/>
      <c r="BG40" s="264">
        <v>5453583.7999999998</v>
      </c>
      <c r="BH40" s="264">
        <v>0</v>
      </c>
    </row>
    <row r="41" spans="1:60" x14ac:dyDescent="0.25">
      <c r="A41" s="223"/>
      <c r="B41" s="210" t="s">
        <v>131</v>
      </c>
      <c r="C41" s="199"/>
      <c r="D41" s="199"/>
      <c r="E41" s="199">
        <v>800000</v>
      </c>
      <c r="F41" s="199">
        <v>449717.29</v>
      </c>
      <c r="G41" s="267">
        <v>424179.55</v>
      </c>
      <c r="H41" s="211">
        <v>837</v>
      </c>
      <c r="I41" s="211">
        <v>4793</v>
      </c>
      <c r="J41" s="199">
        <v>73187.400000000009</v>
      </c>
      <c r="K41" s="199">
        <v>73187.399999999994</v>
      </c>
      <c r="L41" s="211">
        <v>795</v>
      </c>
      <c r="M41" s="211">
        <v>1568</v>
      </c>
      <c r="N41" s="199">
        <v>74303.459999999992</v>
      </c>
      <c r="O41" s="199">
        <v>48400.3</v>
      </c>
      <c r="P41" s="211">
        <v>792</v>
      </c>
      <c r="Q41" s="211">
        <v>792</v>
      </c>
      <c r="R41" s="199">
        <v>74594.850000000006</v>
      </c>
      <c r="S41" s="199">
        <v>74960.27</v>
      </c>
      <c r="T41" s="211">
        <v>795</v>
      </c>
      <c r="U41" s="211">
        <v>795</v>
      </c>
      <c r="V41" s="244">
        <v>75157.83</v>
      </c>
      <c r="W41" s="199">
        <v>75157.83</v>
      </c>
      <c r="X41" s="211">
        <v>801</v>
      </c>
      <c r="Y41" s="211">
        <v>801</v>
      </c>
      <c r="Z41" s="250">
        <v>76189.960000000006</v>
      </c>
      <c r="AA41" s="250">
        <v>76189.960000000006</v>
      </c>
      <c r="AB41" s="211">
        <v>812</v>
      </c>
      <c r="AC41" s="211">
        <v>812</v>
      </c>
      <c r="AD41" s="250">
        <v>76283.789999999994</v>
      </c>
      <c r="AE41" s="250">
        <v>76283.789999999994</v>
      </c>
      <c r="AF41" s="211">
        <v>813</v>
      </c>
      <c r="AG41" s="211">
        <v>813</v>
      </c>
      <c r="AH41" s="199"/>
      <c r="AI41" s="199"/>
      <c r="AJ41" s="211"/>
      <c r="AK41" s="211"/>
      <c r="AL41" s="199"/>
      <c r="AM41" s="199"/>
      <c r="AN41" s="211"/>
      <c r="AO41" s="211"/>
      <c r="AP41" s="199"/>
      <c r="AQ41" s="199"/>
      <c r="AR41" s="211"/>
      <c r="AS41" s="211"/>
      <c r="AT41" s="199"/>
      <c r="AU41" s="199"/>
      <c r="AV41" s="211"/>
      <c r="AW41" s="211"/>
      <c r="AX41" s="199"/>
      <c r="AY41" s="199"/>
      <c r="AZ41" s="211"/>
      <c r="BA41" s="211"/>
      <c r="BB41" s="199"/>
      <c r="BC41" s="199"/>
      <c r="BD41" s="211"/>
      <c r="BE41" s="211"/>
      <c r="BF41" s="236"/>
      <c r="BG41" s="264">
        <v>449717.29000000004</v>
      </c>
      <c r="BH41" s="264">
        <v>0</v>
      </c>
    </row>
    <row r="42" spans="1:60" x14ac:dyDescent="0.25">
      <c r="A42" s="223"/>
      <c r="B42" s="210" t="s">
        <v>318</v>
      </c>
      <c r="C42" s="199"/>
      <c r="D42" s="199"/>
      <c r="E42" s="199">
        <v>794000</v>
      </c>
      <c r="F42" s="199">
        <v>437756.45</v>
      </c>
      <c r="G42" s="267">
        <v>474186.19</v>
      </c>
      <c r="H42" s="211">
        <v>2866</v>
      </c>
      <c r="I42" s="211">
        <v>2871</v>
      </c>
      <c r="J42" s="199">
        <v>75507.199999999997</v>
      </c>
      <c r="K42" s="199">
        <v>74931.199999999997</v>
      </c>
      <c r="L42" s="211">
        <v>546</v>
      </c>
      <c r="M42" s="211">
        <v>548</v>
      </c>
      <c r="N42" s="199">
        <v>48034.3</v>
      </c>
      <c r="O42" s="199">
        <v>73938.039999999994</v>
      </c>
      <c r="P42" s="211">
        <v>308</v>
      </c>
      <c r="Q42" s="211">
        <v>309</v>
      </c>
      <c r="R42" s="199">
        <v>69320.7</v>
      </c>
      <c r="S42" s="199">
        <v>66146.7</v>
      </c>
      <c r="T42" s="211">
        <v>450</v>
      </c>
      <c r="U42" s="211">
        <v>450</v>
      </c>
      <c r="V42" s="244">
        <v>90221.7</v>
      </c>
      <c r="W42" s="199">
        <v>95957.7</v>
      </c>
      <c r="X42" s="211">
        <v>567</v>
      </c>
      <c r="Y42" s="211">
        <v>567</v>
      </c>
      <c r="Z42" s="250">
        <v>88898.85</v>
      </c>
      <c r="AA42" s="250">
        <v>79545.55</v>
      </c>
      <c r="AB42" s="211">
        <v>578</v>
      </c>
      <c r="AC42" s="211">
        <v>578</v>
      </c>
      <c r="AD42" s="250">
        <v>65773.7</v>
      </c>
      <c r="AE42" s="250">
        <v>83667</v>
      </c>
      <c r="AF42" s="211">
        <v>447</v>
      </c>
      <c r="AG42" s="211">
        <v>448</v>
      </c>
      <c r="AH42" s="199"/>
      <c r="AI42" s="199"/>
      <c r="AJ42" s="211"/>
      <c r="AK42" s="211"/>
      <c r="AL42" s="199"/>
      <c r="AM42" s="199"/>
      <c r="AN42" s="211"/>
      <c r="AO42" s="211"/>
      <c r="AP42" s="199"/>
      <c r="AQ42" s="199"/>
      <c r="AR42" s="211"/>
      <c r="AS42" s="211"/>
      <c r="AT42" s="199"/>
      <c r="AU42" s="199"/>
      <c r="AV42" s="211"/>
      <c r="AW42" s="211"/>
      <c r="AX42" s="199"/>
      <c r="AY42" s="199"/>
      <c r="AZ42" s="211"/>
      <c r="BA42" s="211"/>
      <c r="BB42" s="199"/>
      <c r="BC42" s="199"/>
      <c r="BD42" s="211"/>
      <c r="BE42" s="211"/>
      <c r="BF42" s="236"/>
      <c r="BG42" s="264">
        <v>437756.45</v>
      </c>
      <c r="BH42" s="264">
        <v>0</v>
      </c>
    </row>
    <row r="43" spans="1:60" ht="65.25" x14ac:dyDescent="0.25">
      <c r="A43" s="223"/>
      <c r="B43" s="238" t="s">
        <v>446</v>
      </c>
      <c r="C43" s="199"/>
      <c r="D43" s="199"/>
      <c r="E43" s="199">
        <v>6050200</v>
      </c>
      <c r="F43" s="199">
        <v>4397610.0599999996</v>
      </c>
      <c r="G43" s="267">
        <v>4397610.0599999996</v>
      </c>
      <c r="H43" s="211"/>
      <c r="I43" s="211"/>
      <c r="J43" s="199"/>
      <c r="K43" s="199"/>
      <c r="L43" s="211"/>
      <c r="M43" s="211"/>
      <c r="N43" s="199">
        <v>1056373.6499999999</v>
      </c>
      <c r="O43" s="199">
        <v>1056373.6499999999</v>
      </c>
      <c r="P43" s="211"/>
      <c r="Q43" s="211"/>
      <c r="R43" s="199">
        <v>325586.25</v>
      </c>
      <c r="S43" s="199">
        <v>325586.25</v>
      </c>
      <c r="T43" s="211"/>
      <c r="U43" s="211"/>
      <c r="V43" s="199">
        <v>1273783.6499999999</v>
      </c>
      <c r="W43" s="199">
        <v>1273783.6499999999</v>
      </c>
      <c r="X43" s="211"/>
      <c r="Y43" s="211"/>
      <c r="Z43" s="250">
        <v>960331.3</v>
      </c>
      <c r="AA43" s="250">
        <v>960331.3</v>
      </c>
      <c r="AB43" s="211"/>
      <c r="AC43" s="211"/>
      <c r="AD43" s="250">
        <v>781535.21000000008</v>
      </c>
      <c r="AE43" s="250">
        <v>781535.21000000008</v>
      </c>
      <c r="AF43" s="211"/>
      <c r="AG43" s="211"/>
      <c r="AH43" s="199"/>
      <c r="AI43" s="199"/>
      <c r="AJ43" s="211"/>
      <c r="AK43" s="211"/>
      <c r="AL43" s="199"/>
      <c r="AM43" s="199"/>
      <c r="AN43" s="211"/>
      <c r="AO43" s="211"/>
      <c r="AP43" s="199"/>
      <c r="AQ43" s="199"/>
      <c r="AR43" s="211"/>
      <c r="AS43" s="211"/>
      <c r="AT43" s="199"/>
      <c r="AU43" s="199"/>
      <c r="AV43" s="211"/>
      <c r="AW43" s="211"/>
      <c r="AX43" s="199"/>
      <c r="AY43" s="199"/>
      <c r="AZ43" s="211"/>
      <c r="BA43" s="211"/>
      <c r="BB43" s="199"/>
      <c r="BC43" s="199"/>
      <c r="BD43" s="211"/>
      <c r="BE43" s="211"/>
      <c r="BF43" s="236"/>
      <c r="BG43" s="264">
        <v>4397610.0600000005</v>
      </c>
      <c r="BH43" s="264">
        <v>0</v>
      </c>
    </row>
    <row r="44" spans="1:60" ht="65.25" x14ac:dyDescent="0.25">
      <c r="A44" s="223"/>
      <c r="B44" s="238" t="s">
        <v>447</v>
      </c>
      <c r="C44" s="199"/>
      <c r="D44" s="199"/>
      <c r="E44" s="199">
        <v>251800</v>
      </c>
      <c r="F44" s="199">
        <v>66500</v>
      </c>
      <c r="G44" s="267">
        <v>66500</v>
      </c>
      <c r="H44" s="211"/>
      <c r="I44" s="211"/>
      <c r="J44" s="199"/>
      <c r="K44" s="199"/>
      <c r="L44" s="211"/>
      <c r="M44" s="211"/>
      <c r="N44" s="199">
        <v>28500</v>
      </c>
      <c r="O44" s="199">
        <v>28500</v>
      </c>
      <c r="P44" s="211"/>
      <c r="Q44" s="211"/>
      <c r="R44" s="199"/>
      <c r="S44" s="199"/>
      <c r="T44" s="211"/>
      <c r="U44" s="211"/>
      <c r="V44" s="199">
        <v>38000</v>
      </c>
      <c r="W44" s="199">
        <v>38000</v>
      </c>
      <c r="X44" s="211"/>
      <c r="Y44" s="211"/>
      <c r="Z44" s="250"/>
      <c r="AA44" s="250"/>
      <c r="AB44" s="211"/>
      <c r="AC44" s="211"/>
      <c r="AD44" s="250"/>
      <c r="AE44" s="250"/>
      <c r="AF44" s="211"/>
      <c r="AG44" s="211"/>
      <c r="AH44" s="199"/>
      <c r="AI44" s="199"/>
      <c r="AJ44" s="211"/>
      <c r="AK44" s="211"/>
      <c r="AL44" s="199"/>
      <c r="AM44" s="199"/>
      <c r="AN44" s="211"/>
      <c r="AO44" s="211"/>
      <c r="AP44" s="199"/>
      <c r="AQ44" s="199"/>
      <c r="AR44" s="211"/>
      <c r="AS44" s="211"/>
      <c r="AT44" s="199"/>
      <c r="AU44" s="199"/>
      <c r="AV44" s="211"/>
      <c r="AW44" s="211"/>
      <c r="AX44" s="199"/>
      <c r="AY44" s="199"/>
      <c r="AZ44" s="211"/>
      <c r="BA44" s="211"/>
      <c r="BB44" s="199"/>
      <c r="BC44" s="199"/>
      <c r="BD44" s="211"/>
      <c r="BE44" s="211"/>
      <c r="BF44" s="236"/>
      <c r="BG44" s="264">
        <v>66500</v>
      </c>
      <c r="BH44" s="264">
        <v>0</v>
      </c>
    </row>
    <row r="45" spans="1:60" ht="65.25" x14ac:dyDescent="0.25">
      <c r="A45" s="223"/>
      <c r="B45" s="238" t="s">
        <v>448</v>
      </c>
      <c r="C45" s="199"/>
      <c r="D45" s="199"/>
      <c r="E45" s="199">
        <v>204000</v>
      </c>
      <c r="F45" s="199">
        <v>102000</v>
      </c>
      <c r="G45" s="267">
        <v>102000</v>
      </c>
      <c r="H45" s="211"/>
      <c r="I45" s="211"/>
      <c r="J45" s="218">
        <v>17000</v>
      </c>
      <c r="K45" s="218">
        <v>17000</v>
      </c>
      <c r="L45" s="211"/>
      <c r="M45" s="211"/>
      <c r="N45" s="218">
        <v>17000</v>
      </c>
      <c r="O45" s="218">
        <v>17000</v>
      </c>
      <c r="P45" s="211"/>
      <c r="Q45" s="211"/>
      <c r="R45" s="218">
        <v>17000</v>
      </c>
      <c r="S45" s="218">
        <v>17000</v>
      </c>
      <c r="T45" s="211"/>
      <c r="U45" s="211"/>
      <c r="V45" s="218">
        <v>17000</v>
      </c>
      <c r="W45" s="218">
        <v>17000</v>
      </c>
      <c r="X45" s="211"/>
      <c r="Y45" s="211"/>
      <c r="Z45" s="252">
        <v>17000</v>
      </c>
      <c r="AA45" s="252">
        <v>17000</v>
      </c>
      <c r="AB45" s="211"/>
      <c r="AC45" s="211"/>
      <c r="AD45" s="252">
        <v>17000</v>
      </c>
      <c r="AE45" s="252">
        <v>17000</v>
      </c>
      <c r="AF45" s="211"/>
      <c r="AG45" s="211"/>
      <c r="AH45" s="218"/>
      <c r="AI45" s="218"/>
      <c r="AJ45" s="211"/>
      <c r="AK45" s="211"/>
      <c r="AL45" s="218"/>
      <c r="AM45" s="218"/>
      <c r="AN45" s="211"/>
      <c r="AO45" s="211"/>
      <c r="AP45" s="218"/>
      <c r="AQ45" s="218"/>
      <c r="AR45" s="211"/>
      <c r="AS45" s="211"/>
      <c r="AT45" s="218"/>
      <c r="AU45" s="218"/>
      <c r="AV45" s="211"/>
      <c r="AW45" s="211"/>
      <c r="AX45" s="218"/>
      <c r="AY45" s="218"/>
      <c r="AZ45" s="211"/>
      <c r="BA45" s="211"/>
      <c r="BB45" s="218"/>
      <c r="BC45" s="218"/>
      <c r="BD45" s="211"/>
      <c r="BE45" s="211"/>
      <c r="BF45" s="236"/>
      <c r="BG45" s="264">
        <v>102000</v>
      </c>
      <c r="BH45" s="264">
        <v>0</v>
      </c>
    </row>
    <row r="46" spans="1:60" ht="15.75" x14ac:dyDescent="0.25">
      <c r="A46" s="203" t="s">
        <v>145</v>
      </c>
      <c r="B46" s="204" t="s">
        <v>146</v>
      </c>
      <c r="C46" s="205">
        <v>2000000</v>
      </c>
      <c r="D46" s="205">
        <v>1697500</v>
      </c>
      <c r="E46" s="224">
        <v>1697500</v>
      </c>
      <c r="F46" s="224">
        <v>697080.02</v>
      </c>
      <c r="G46" s="270">
        <v>697080.02</v>
      </c>
      <c r="H46" s="207">
        <v>100</v>
      </c>
      <c r="I46" s="207">
        <v>7844</v>
      </c>
      <c r="J46" s="224">
        <v>106166.66</v>
      </c>
      <c r="K46" s="224">
        <v>106166.66</v>
      </c>
      <c r="L46" s="207">
        <v>63</v>
      </c>
      <c r="M46" s="207">
        <v>1551</v>
      </c>
      <c r="N46" s="224">
        <v>106166.65</v>
      </c>
      <c r="O46" s="224">
        <v>106166.65</v>
      </c>
      <c r="P46" s="207">
        <v>53</v>
      </c>
      <c r="Q46" s="207">
        <v>1367</v>
      </c>
      <c r="R46" s="224">
        <v>105954.32</v>
      </c>
      <c r="S46" s="224">
        <v>105954.32</v>
      </c>
      <c r="T46" s="207">
        <v>55</v>
      </c>
      <c r="U46" s="207">
        <v>959</v>
      </c>
      <c r="V46" s="246">
        <v>106166.65</v>
      </c>
      <c r="W46" s="224">
        <v>106166.65</v>
      </c>
      <c r="X46" s="207">
        <v>57</v>
      </c>
      <c r="Y46" s="207">
        <v>1589</v>
      </c>
      <c r="Z46" s="254">
        <v>0</v>
      </c>
      <c r="AA46" s="254">
        <v>0</v>
      </c>
      <c r="AB46" s="254">
        <v>0</v>
      </c>
      <c r="AC46" s="254">
        <v>0</v>
      </c>
      <c r="AD46" s="254">
        <v>272625.74</v>
      </c>
      <c r="AE46" s="254">
        <v>272625.74</v>
      </c>
      <c r="AF46" s="254">
        <v>58</v>
      </c>
      <c r="AG46" s="254">
        <v>1395</v>
      </c>
      <c r="AH46" s="224">
        <v>0</v>
      </c>
      <c r="AI46" s="224">
        <v>0</v>
      </c>
      <c r="AJ46" s="207">
        <v>0</v>
      </c>
      <c r="AK46" s="207">
        <v>0</v>
      </c>
      <c r="AL46" s="224">
        <v>0</v>
      </c>
      <c r="AM46" s="224">
        <v>0</v>
      </c>
      <c r="AN46" s="207">
        <v>0</v>
      </c>
      <c r="AO46" s="207">
        <v>0</v>
      </c>
      <c r="AP46" s="224">
        <v>0</v>
      </c>
      <c r="AQ46" s="224">
        <v>0</v>
      </c>
      <c r="AR46" s="207">
        <v>0</v>
      </c>
      <c r="AS46" s="207">
        <v>0</v>
      </c>
      <c r="AT46" s="224">
        <v>0</v>
      </c>
      <c r="AU46" s="224">
        <v>0</v>
      </c>
      <c r="AV46" s="207">
        <v>0</v>
      </c>
      <c r="AW46" s="207">
        <v>0</v>
      </c>
      <c r="AX46" s="224">
        <v>0</v>
      </c>
      <c r="AY46" s="224">
        <v>0</v>
      </c>
      <c r="AZ46" s="207">
        <v>0</v>
      </c>
      <c r="BA46" s="207">
        <v>0</v>
      </c>
      <c r="BB46" s="224">
        <v>0</v>
      </c>
      <c r="BC46" s="224">
        <v>0</v>
      </c>
      <c r="BD46" s="207">
        <v>0</v>
      </c>
      <c r="BE46" s="207">
        <v>0</v>
      </c>
      <c r="BF46" s="236"/>
      <c r="BG46" s="264">
        <v>697080.02</v>
      </c>
      <c r="BH46" s="264">
        <v>0</v>
      </c>
    </row>
    <row r="47" spans="1:60" ht="40.5" x14ac:dyDescent="0.25">
      <c r="A47" s="234"/>
      <c r="B47" s="210" t="s">
        <v>147</v>
      </c>
      <c r="C47" s="199"/>
      <c r="D47" s="199"/>
      <c r="E47" s="199">
        <v>1697500</v>
      </c>
      <c r="F47" s="199">
        <v>697080.02</v>
      </c>
      <c r="G47" s="267">
        <v>697080.02</v>
      </c>
      <c r="H47" s="211">
        <v>100</v>
      </c>
      <c r="I47" s="211">
        <v>7844</v>
      </c>
      <c r="J47" s="199">
        <v>106166.66</v>
      </c>
      <c r="K47" s="199">
        <v>106166.66</v>
      </c>
      <c r="L47" s="211">
        <v>63</v>
      </c>
      <c r="M47" s="211">
        <v>1551</v>
      </c>
      <c r="N47" s="199">
        <v>106166.65</v>
      </c>
      <c r="O47" s="199">
        <v>106166.65</v>
      </c>
      <c r="P47" s="211">
        <v>53</v>
      </c>
      <c r="Q47" s="211">
        <v>1367</v>
      </c>
      <c r="R47" s="199">
        <v>105954.32</v>
      </c>
      <c r="S47" s="199">
        <v>105954.32</v>
      </c>
      <c r="T47" s="211">
        <v>55</v>
      </c>
      <c r="U47" s="211">
        <v>959</v>
      </c>
      <c r="V47" s="244">
        <v>106166.65</v>
      </c>
      <c r="W47" s="199">
        <v>106166.65</v>
      </c>
      <c r="X47" s="211">
        <v>57</v>
      </c>
      <c r="Y47" s="211">
        <v>1589</v>
      </c>
      <c r="Z47" s="250">
        <v>0</v>
      </c>
      <c r="AA47" s="250">
        <v>0</v>
      </c>
      <c r="AB47" s="250">
        <v>0</v>
      </c>
      <c r="AC47" s="250">
        <v>0</v>
      </c>
      <c r="AD47" s="250">
        <v>272625.74</v>
      </c>
      <c r="AE47" s="250">
        <v>272625.74</v>
      </c>
      <c r="AF47" s="250">
        <v>58</v>
      </c>
      <c r="AG47" s="250">
        <v>1395</v>
      </c>
      <c r="AH47" s="199"/>
      <c r="AI47" s="199"/>
      <c r="AJ47" s="211"/>
      <c r="AK47" s="211"/>
      <c r="AL47" s="199"/>
      <c r="AM47" s="199"/>
      <c r="AN47" s="211"/>
      <c r="AO47" s="211"/>
      <c r="AP47" s="199"/>
      <c r="AQ47" s="199"/>
      <c r="AR47" s="211"/>
      <c r="AS47" s="211"/>
      <c r="AT47" s="199"/>
      <c r="AU47" s="199"/>
      <c r="AV47" s="211"/>
      <c r="AW47" s="211"/>
      <c r="AX47" s="199"/>
      <c r="AY47" s="199"/>
      <c r="AZ47" s="211"/>
      <c r="BA47" s="211"/>
      <c r="BB47" s="199"/>
      <c r="BC47" s="199"/>
      <c r="BD47" s="211"/>
      <c r="BE47" s="211"/>
      <c r="BF47" s="236"/>
      <c r="BG47" s="264">
        <v>697080.02</v>
      </c>
      <c r="BH47" s="264">
        <v>0</v>
      </c>
    </row>
    <row r="48" spans="1:60" ht="27" x14ac:dyDescent="0.25">
      <c r="A48" s="234"/>
      <c r="B48" s="210" t="s">
        <v>449</v>
      </c>
      <c r="C48" s="199"/>
      <c r="D48" s="199"/>
      <c r="E48" s="199">
        <v>0</v>
      </c>
      <c r="F48" s="199">
        <v>0</v>
      </c>
      <c r="G48" s="267"/>
      <c r="H48" s="211">
        <v>0</v>
      </c>
      <c r="I48" s="211">
        <v>0</v>
      </c>
      <c r="J48" s="199"/>
      <c r="K48" s="199"/>
      <c r="L48" s="211"/>
      <c r="M48" s="211"/>
      <c r="N48" s="199"/>
      <c r="O48" s="199"/>
      <c r="P48" s="211"/>
      <c r="Q48" s="211"/>
      <c r="R48" s="199"/>
      <c r="S48" s="199"/>
      <c r="T48" s="211"/>
      <c r="U48" s="211"/>
      <c r="V48" s="244"/>
      <c r="W48" s="199"/>
      <c r="X48" s="211"/>
      <c r="Y48" s="211"/>
      <c r="Z48" s="250"/>
      <c r="AA48" s="250"/>
      <c r="AB48" s="211"/>
      <c r="AC48" s="211"/>
      <c r="AD48" s="250"/>
      <c r="AE48" s="250"/>
      <c r="AF48" s="211"/>
      <c r="AG48" s="211"/>
      <c r="AH48" s="199"/>
      <c r="AI48" s="199"/>
      <c r="AJ48" s="211"/>
      <c r="AK48" s="211"/>
      <c r="AL48" s="199"/>
      <c r="AM48" s="199"/>
      <c r="AN48" s="211"/>
      <c r="AO48" s="211"/>
      <c r="AP48" s="199"/>
      <c r="AQ48" s="199"/>
      <c r="AR48" s="211"/>
      <c r="AS48" s="211"/>
      <c r="AT48" s="199"/>
      <c r="AU48" s="199"/>
      <c r="AV48" s="211"/>
      <c r="AW48" s="211"/>
      <c r="AX48" s="199"/>
      <c r="AY48" s="199"/>
      <c r="AZ48" s="211"/>
      <c r="BA48" s="211"/>
      <c r="BB48" s="199"/>
      <c r="BC48" s="199"/>
      <c r="BD48" s="211"/>
      <c r="BE48" s="211"/>
      <c r="BF48" s="236"/>
      <c r="BG48" s="264">
        <v>0</v>
      </c>
      <c r="BH48" s="264">
        <v>0</v>
      </c>
    </row>
    <row r="49" spans="1:60" ht="15.75" x14ac:dyDescent="0.25">
      <c r="A49" s="203" t="s">
        <v>450</v>
      </c>
      <c r="B49" s="204" t="s">
        <v>149</v>
      </c>
      <c r="C49" s="205">
        <v>32000000</v>
      </c>
      <c r="D49" s="205">
        <v>32000000</v>
      </c>
      <c r="E49" s="224">
        <v>32000000</v>
      </c>
      <c r="F49" s="224">
        <v>13999783.129999999</v>
      </c>
      <c r="G49" s="270">
        <v>13796697.300000001</v>
      </c>
      <c r="H49" s="207">
        <v>2527</v>
      </c>
      <c r="I49" s="207">
        <v>160045</v>
      </c>
      <c r="J49" s="224">
        <v>2459091.33</v>
      </c>
      <c r="K49" s="224">
        <v>2186672.69</v>
      </c>
      <c r="L49" s="207">
        <v>2159</v>
      </c>
      <c r="M49" s="207">
        <v>32368</v>
      </c>
      <c r="N49" s="224">
        <v>1473643.29</v>
      </c>
      <c r="O49" s="224">
        <v>1546881.99</v>
      </c>
      <c r="P49" s="207">
        <v>2219</v>
      </c>
      <c r="Q49" s="207">
        <v>26334</v>
      </c>
      <c r="R49" s="224">
        <v>2485100.35</v>
      </c>
      <c r="S49" s="224">
        <v>2684794.4899999998</v>
      </c>
      <c r="T49" s="207">
        <v>2244</v>
      </c>
      <c r="U49" s="207">
        <v>26185</v>
      </c>
      <c r="V49" s="246">
        <v>2473764.19</v>
      </c>
      <c r="W49" s="224">
        <v>2469041.5</v>
      </c>
      <c r="X49" s="207">
        <v>2234</v>
      </c>
      <c r="Y49" s="207">
        <v>27309</v>
      </c>
      <c r="Z49" s="254">
        <v>2504073.37</v>
      </c>
      <c r="AA49" s="254">
        <v>2375356.06</v>
      </c>
      <c r="AB49" s="207">
        <v>2315</v>
      </c>
      <c r="AC49" s="207">
        <v>27176</v>
      </c>
      <c r="AD49" s="254">
        <v>2604110.5999999996</v>
      </c>
      <c r="AE49" s="254">
        <v>2533950.5699999994</v>
      </c>
      <c r="AF49" s="207">
        <v>2269</v>
      </c>
      <c r="AG49" s="207">
        <v>27317</v>
      </c>
      <c r="AH49" s="224">
        <v>0</v>
      </c>
      <c r="AI49" s="224">
        <v>0</v>
      </c>
      <c r="AJ49" s="207">
        <v>0</v>
      </c>
      <c r="AK49" s="207">
        <v>0</v>
      </c>
      <c r="AL49" s="224">
        <v>0</v>
      </c>
      <c r="AM49" s="224">
        <v>0</v>
      </c>
      <c r="AN49" s="207">
        <v>0</v>
      </c>
      <c r="AO49" s="207">
        <v>0</v>
      </c>
      <c r="AP49" s="224">
        <v>0</v>
      </c>
      <c r="AQ49" s="224">
        <v>0</v>
      </c>
      <c r="AR49" s="207">
        <v>0</v>
      </c>
      <c r="AS49" s="207">
        <v>0</v>
      </c>
      <c r="AT49" s="224">
        <v>0</v>
      </c>
      <c r="AU49" s="224">
        <v>0</v>
      </c>
      <c r="AV49" s="207">
        <v>0</v>
      </c>
      <c r="AW49" s="207">
        <v>0</v>
      </c>
      <c r="AX49" s="224">
        <v>0</v>
      </c>
      <c r="AY49" s="224">
        <v>0</v>
      </c>
      <c r="AZ49" s="207">
        <v>0</v>
      </c>
      <c r="BA49" s="207">
        <v>0</v>
      </c>
      <c r="BB49" s="224">
        <v>0</v>
      </c>
      <c r="BC49" s="224">
        <v>0</v>
      </c>
      <c r="BD49" s="207">
        <v>0</v>
      </c>
      <c r="BE49" s="207">
        <v>0</v>
      </c>
      <c r="BF49" s="236"/>
      <c r="BG49" s="264">
        <v>13999783.130000001</v>
      </c>
      <c r="BH49" s="264">
        <v>0</v>
      </c>
    </row>
    <row r="50" spans="1:60" x14ac:dyDescent="0.25">
      <c r="A50" s="234"/>
      <c r="B50" s="215" t="s">
        <v>151</v>
      </c>
      <c r="C50" s="199"/>
      <c r="D50" s="199"/>
      <c r="E50" s="199">
        <v>12100000</v>
      </c>
      <c r="F50" s="199">
        <v>6422760</v>
      </c>
      <c r="G50" s="267">
        <v>6190160.0600000005</v>
      </c>
      <c r="H50" s="211">
        <v>2405</v>
      </c>
      <c r="I50" s="211">
        <v>159470</v>
      </c>
      <c r="J50" s="199">
        <v>1079600</v>
      </c>
      <c r="K50" s="199">
        <v>807520.06</v>
      </c>
      <c r="L50" s="211">
        <v>2032</v>
      </c>
      <c r="M50" s="211">
        <v>32241</v>
      </c>
      <c r="N50" s="199">
        <v>1047880</v>
      </c>
      <c r="O50" s="199">
        <v>1135880</v>
      </c>
      <c r="P50" s="211">
        <v>2093</v>
      </c>
      <c r="Q50" s="211">
        <v>26208</v>
      </c>
      <c r="R50" s="199">
        <v>1041840</v>
      </c>
      <c r="S50" s="199">
        <v>1225920</v>
      </c>
      <c r="T50" s="211">
        <v>2114</v>
      </c>
      <c r="U50" s="211">
        <v>26055</v>
      </c>
      <c r="V50" s="244">
        <v>1084520</v>
      </c>
      <c r="W50" s="199">
        <v>1084520</v>
      </c>
      <c r="X50" s="211">
        <v>2132</v>
      </c>
      <c r="Y50" s="211">
        <v>27207</v>
      </c>
      <c r="Z50" s="250">
        <v>1080080</v>
      </c>
      <c r="AA50" s="250">
        <v>946640</v>
      </c>
      <c r="AB50" s="211">
        <v>2153</v>
      </c>
      <c r="AC50" s="211">
        <v>27013</v>
      </c>
      <c r="AD50" s="250">
        <v>1088840</v>
      </c>
      <c r="AE50" s="250">
        <v>989680</v>
      </c>
      <c r="AF50" s="211">
        <v>2176</v>
      </c>
      <c r="AG50" s="211">
        <v>27224</v>
      </c>
      <c r="AH50" s="199"/>
      <c r="AI50" s="199"/>
      <c r="AJ50" s="211"/>
      <c r="AK50" s="211"/>
      <c r="AL50" s="199"/>
      <c r="AM50" s="199"/>
      <c r="AN50" s="211"/>
      <c r="AO50" s="211"/>
      <c r="AP50" s="199"/>
      <c r="AQ50" s="199"/>
      <c r="AR50" s="211"/>
      <c r="AS50" s="211"/>
      <c r="AT50" s="199"/>
      <c r="AU50" s="199"/>
      <c r="AV50" s="211"/>
      <c r="AW50" s="211"/>
      <c r="AX50" s="199"/>
      <c r="AY50" s="199"/>
      <c r="AZ50" s="211"/>
      <c r="BA50" s="211"/>
      <c r="BB50" s="199"/>
      <c r="BC50" s="199"/>
      <c r="BD50" s="211"/>
      <c r="BE50" s="211"/>
      <c r="BF50" s="236"/>
      <c r="BG50" s="264">
        <v>6422760</v>
      </c>
      <c r="BH50" s="264">
        <v>0</v>
      </c>
    </row>
    <row r="51" spans="1:60" x14ac:dyDescent="0.25">
      <c r="A51" s="234"/>
      <c r="B51" s="215" t="s">
        <v>152</v>
      </c>
      <c r="C51" s="199"/>
      <c r="D51" s="199"/>
      <c r="E51" s="199">
        <v>160000</v>
      </c>
      <c r="F51" s="199">
        <v>55978.390000000007</v>
      </c>
      <c r="G51" s="267">
        <v>56492.530000000006</v>
      </c>
      <c r="H51" s="211">
        <v>107</v>
      </c>
      <c r="I51" s="211">
        <v>560</v>
      </c>
      <c r="J51" s="199">
        <v>9800.5499999999993</v>
      </c>
      <c r="K51" s="199">
        <v>9461.85</v>
      </c>
      <c r="L51" s="211">
        <v>98</v>
      </c>
      <c r="M51" s="211">
        <v>98</v>
      </c>
      <c r="N51" s="199">
        <v>9649.84</v>
      </c>
      <c r="O51" s="199">
        <v>9988.5400000000009</v>
      </c>
      <c r="P51" s="211">
        <v>96</v>
      </c>
      <c r="Q51" s="211">
        <v>96</v>
      </c>
      <c r="R51" s="199">
        <v>9077.0600000000013</v>
      </c>
      <c r="S51" s="199">
        <v>9591.2000000000007</v>
      </c>
      <c r="T51" s="211">
        <v>93</v>
      </c>
      <c r="U51" s="211">
        <v>93</v>
      </c>
      <c r="V51" s="244">
        <v>9463.5400000000009</v>
      </c>
      <c r="W51" s="199">
        <v>9463.5400000000009</v>
      </c>
      <c r="X51" s="211">
        <v>92</v>
      </c>
      <c r="Y51" s="211">
        <v>92</v>
      </c>
      <c r="Z51" s="250">
        <v>9194.5</v>
      </c>
      <c r="AA51" s="250">
        <v>9194.5</v>
      </c>
      <c r="AB51" s="211">
        <v>93</v>
      </c>
      <c r="AC51" s="211">
        <v>94</v>
      </c>
      <c r="AD51" s="250">
        <v>8792.9</v>
      </c>
      <c r="AE51" s="250">
        <v>8792.9</v>
      </c>
      <c r="AF51" s="211">
        <v>87</v>
      </c>
      <c r="AG51" s="211">
        <v>87</v>
      </c>
      <c r="AH51" s="199"/>
      <c r="AI51" s="199"/>
      <c r="AJ51" s="211"/>
      <c r="AK51" s="211"/>
      <c r="AL51" s="199"/>
      <c r="AM51" s="199"/>
      <c r="AN51" s="211"/>
      <c r="AO51" s="211"/>
      <c r="AP51" s="199"/>
      <c r="AQ51" s="199"/>
      <c r="AR51" s="211"/>
      <c r="AS51" s="211"/>
      <c r="AT51" s="199"/>
      <c r="AU51" s="199"/>
      <c r="AV51" s="211"/>
      <c r="AW51" s="211"/>
      <c r="AX51" s="199"/>
      <c r="AY51" s="199"/>
      <c r="AZ51" s="211"/>
      <c r="BA51" s="211"/>
      <c r="BB51" s="199"/>
      <c r="BC51" s="199"/>
      <c r="BD51" s="211"/>
      <c r="BE51" s="211"/>
      <c r="BF51" s="236"/>
      <c r="BG51" s="264">
        <v>55978.39</v>
      </c>
      <c r="BH51" s="264">
        <v>0</v>
      </c>
    </row>
    <row r="52" spans="1:60" x14ac:dyDescent="0.25">
      <c r="A52" s="234"/>
      <c r="B52" s="215" t="s">
        <v>154</v>
      </c>
      <c r="C52" s="199"/>
      <c r="D52" s="199"/>
      <c r="E52" s="199">
        <v>700000</v>
      </c>
      <c r="F52" s="199">
        <v>300000</v>
      </c>
      <c r="G52" s="267">
        <v>300000</v>
      </c>
      <c r="H52" s="211">
        <v>15</v>
      </c>
      <c r="I52" s="211">
        <v>15</v>
      </c>
      <c r="J52" s="199">
        <v>120000</v>
      </c>
      <c r="K52" s="199">
        <v>120000</v>
      </c>
      <c r="L52" s="211">
        <v>6</v>
      </c>
      <c r="M52" s="211">
        <v>6</v>
      </c>
      <c r="N52" s="199"/>
      <c r="O52" s="199"/>
      <c r="P52" s="211"/>
      <c r="Q52" s="211"/>
      <c r="R52" s="199">
        <v>40000</v>
      </c>
      <c r="S52" s="199">
        <v>40000</v>
      </c>
      <c r="T52" s="211">
        <v>2</v>
      </c>
      <c r="U52" s="211">
        <v>2</v>
      </c>
      <c r="V52" s="244">
        <v>0</v>
      </c>
      <c r="W52" s="199"/>
      <c r="X52" s="211"/>
      <c r="Y52" s="211"/>
      <c r="Z52" s="250">
        <v>20000</v>
      </c>
      <c r="AA52" s="250">
        <v>20000</v>
      </c>
      <c r="AB52" s="211">
        <v>1</v>
      </c>
      <c r="AC52" s="211">
        <v>1</v>
      </c>
      <c r="AD52" s="250">
        <v>120000</v>
      </c>
      <c r="AE52" s="250">
        <v>120000</v>
      </c>
      <c r="AF52" s="211">
        <v>6</v>
      </c>
      <c r="AG52" s="211">
        <v>6</v>
      </c>
      <c r="AH52" s="199"/>
      <c r="AI52" s="199"/>
      <c r="AJ52" s="211"/>
      <c r="AK52" s="211"/>
      <c r="AL52" s="199"/>
      <c r="AM52" s="199"/>
      <c r="AN52" s="211"/>
      <c r="AO52" s="211"/>
      <c r="AP52" s="199"/>
      <c r="AQ52" s="199"/>
      <c r="AR52" s="211"/>
      <c r="AS52" s="211"/>
      <c r="AT52" s="199"/>
      <c r="AU52" s="199"/>
      <c r="AV52" s="211"/>
      <c r="AW52" s="211"/>
      <c r="AX52" s="199"/>
      <c r="AY52" s="199"/>
      <c r="AZ52" s="211"/>
      <c r="BA52" s="211"/>
      <c r="BB52" s="199"/>
      <c r="BC52" s="199"/>
      <c r="BD52" s="211"/>
      <c r="BE52" s="211"/>
      <c r="BF52" s="236"/>
      <c r="BG52" s="264">
        <v>300000</v>
      </c>
      <c r="BH52" s="264">
        <v>0</v>
      </c>
    </row>
    <row r="53" spans="1:60" ht="27" x14ac:dyDescent="0.25">
      <c r="A53" s="234"/>
      <c r="B53" s="225" t="s">
        <v>155</v>
      </c>
      <c r="C53" s="199"/>
      <c r="D53" s="199"/>
      <c r="E53" s="199">
        <v>847000</v>
      </c>
      <c r="F53" s="199">
        <v>296844.30000000005</v>
      </c>
      <c r="G53" s="267">
        <v>325844.27</v>
      </c>
      <c r="H53" s="211"/>
      <c r="I53" s="211"/>
      <c r="J53" s="199">
        <v>50472</v>
      </c>
      <c r="K53" s="199">
        <v>50472</v>
      </c>
      <c r="L53" s="211"/>
      <c r="M53" s="211"/>
      <c r="N53" s="199">
        <v>41183.47</v>
      </c>
      <c r="O53" s="199">
        <v>41183.47</v>
      </c>
      <c r="P53" s="211"/>
      <c r="Q53" s="211"/>
      <c r="R53" s="199">
        <v>23760</v>
      </c>
      <c r="S53" s="199">
        <v>23760</v>
      </c>
      <c r="T53" s="211"/>
      <c r="U53" s="211"/>
      <c r="V53" s="199">
        <v>39650</v>
      </c>
      <c r="W53" s="199">
        <v>39650</v>
      </c>
      <c r="X53" s="211"/>
      <c r="Y53" s="211"/>
      <c r="Z53" s="250">
        <v>141778.83000000002</v>
      </c>
      <c r="AA53" s="250">
        <v>141778.83000000002</v>
      </c>
      <c r="AB53" s="211"/>
      <c r="AC53" s="211"/>
      <c r="AD53" s="250"/>
      <c r="AE53" s="250">
        <v>28999.97</v>
      </c>
      <c r="AF53" s="211"/>
      <c r="AG53" s="211"/>
      <c r="AH53" s="199"/>
      <c r="AI53" s="199"/>
      <c r="AJ53" s="211"/>
      <c r="AK53" s="211"/>
      <c r="AL53" s="199"/>
      <c r="AM53" s="199"/>
      <c r="AN53" s="211"/>
      <c r="AO53" s="211"/>
      <c r="AP53" s="199"/>
      <c r="AQ53" s="199"/>
      <c r="AR53" s="211"/>
      <c r="AS53" s="211"/>
      <c r="AT53" s="199"/>
      <c r="AU53" s="199"/>
      <c r="AV53" s="211"/>
      <c r="AW53" s="211"/>
      <c r="AX53" s="199"/>
      <c r="AY53" s="199"/>
      <c r="AZ53" s="211"/>
      <c r="BA53" s="211"/>
      <c r="BB53" s="199"/>
      <c r="BC53" s="199"/>
      <c r="BD53" s="211"/>
      <c r="BE53" s="211"/>
      <c r="BF53" s="236"/>
      <c r="BG53" s="264">
        <v>296844.30000000005</v>
      </c>
      <c r="BH53" s="264">
        <v>0</v>
      </c>
    </row>
    <row r="54" spans="1:60" ht="40.5" x14ac:dyDescent="0.25">
      <c r="A54" s="219"/>
      <c r="B54" s="225" t="s">
        <v>451</v>
      </c>
      <c r="C54" s="199"/>
      <c r="D54" s="199"/>
      <c r="E54" s="199">
        <v>17923000</v>
      </c>
      <c r="F54" s="199">
        <v>6799580.6999999993</v>
      </c>
      <c r="G54" s="267">
        <v>6799580.6999999993</v>
      </c>
      <c r="H54" s="211"/>
      <c r="I54" s="211"/>
      <c r="J54" s="199">
        <v>1183736.78</v>
      </c>
      <c r="K54" s="199">
        <v>1183736.78</v>
      </c>
      <c r="L54" s="211"/>
      <c r="M54" s="211"/>
      <c r="N54" s="199">
        <v>356829.98</v>
      </c>
      <c r="O54" s="199">
        <v>356829.98</v>
      </c>
      <c r="P54" s="211"/>
      <c r="Q54" s="211"/>
      <c r="R54" s="199">
        <v>1349278.29</v>
      </c>
      <c r="S54" s="199">
        <v>1349278.2899999998</v>
      </c>
      <c r="T54" s="211"/>
      <c r="U54" s="211"/>
      <c r="V54" s="199">
        <v>1332407.96</v>
      </c>
      <c r="W54" s="199">
        <v>1332407.96</v>
      </c>
      <c r="X54" s="211"/>
      <c r="Y54" s="211"/>
      <c r="Z54" s="250">
        <v>1216240.33</v>
      </c>
      <c r="AA54" s="250">
        <v>1216240.33</v>
      </c>
      <c r="AB54" s="211"/>
      <c r="AC54" s="211"/>
      <c r="AD54" s="250">
        <v>1361087.3599999999</v>
      </c>
      <c r="AE54" s="250">
        <v>1361087.3599999999</v>
      </c>
      <c r="AF54" s="211"/>
      <c r="AG54" s="211"/>
      <c r="AH54" s="199"/>
      <c r="AI54" s="199"/>
      <c r="AJ54" s="211"/>
      <c r="AK54" s="211"/>
      <c r="AL54" s="199"/>
      <c r="AM54" s="199"/>
      <c r="AN54" s="211"/>
      <c r="AO54" s="211"/>
      <c r="AP54" s="199"/>
      <c r="AQ54" s="199"/>
      <c r="AR54" s="211"/>
      <c r="AS54" s="211"/>
      <c r="AT54" s="199"/>
      <c r="AU54" s="199"/>
      <c r="AV54" s="211"/>
      <c r="AW54" s="211"/>
      <c r="AX54" s="199"/>
      <c r="AY54" s="199"/>
      <c r="AZ54" s="211"/>
      <c r="BA54" s="211"/>
      <c r="BB54" s="199"/>
      <c r="BC54" s="199"/>
      <c r="BD54" s="211"/>
      <c r="BE54" s="211"/>
      <c r="BF54" s="236"/>
      <c r="BG54" s="264">
        <v>6799580.7000000002</v>
      </c>
      <c r="BH54" s="264">
        <v>0</v>
      </c>
    </row>
    <row r="55" spans="1:60" ht="27" x14ac:dyDescent="0.25">
      <c r="A55" s="219"/>
      <c r="B55" s="225" t="s">
        <v>156</v>
      </c>
      <c r="C55" s="199"/>
      <c r="D55" s="199"/>
      <c r="E55" s="199">
        <v>234000</v>
      </c>
      <c r="F55" s="199">
        <v>106619.73999999999</v>
      </c>
      <c r="G55" s="267">
        <v>106619.73999999999</v>
      </c>
      <c r="H55" s="211"/>
      <c r="I55" s="211"/>
      <c r="J55" s="199">
        <v>12482</v>
      </c>
      <c r="K55" s="199">
        <v>12482</v>
      </c>
      <c r="L55" s="211">
        <v>23</v>
      </c>
      <c r="M55" s="211">
        <v>23</v>
      </c>
      <c r="N55" s="199">
        <v>15100</v>
      </c>
      <c r="O55" s="199"/>
      <c r="P55" s="211">
        <v>30</v>
      </c>
      <c r="Q55" s="211">
        <v>30</v>
      </c>
      <c r="R55" s="199">
        <v>18145</v>
      </c>
      <c r="S55" s="199">
        <v>33245</v>
      </c>
      <c r="T55" s="211">
        <v>35</v>
      </c>
      <c r="U55" s="211">
        <v>35</v>
      </c>
      <c r="V55" s="244">
        <v>4722.6899999999996</v>
      </c>
      <c r="W55" s="199"/>
      <c r="X55" s="211">
        <v>10</v>
      </c>
      <c r="Y55" s="211">
        <v>10</v>
      </c>
      <c r="Z55" s="250">
        <v>33779.71</v>
      </c>
      <c r="AA55" s="250">
        <v>38502.400000000001</v>
      </c>
      <c r="AB55" s="211">
        <v>68</v>
      </c>
      <c r="AC55" s="211">
        <v>68</v>
      </c>
      <c r="AD55" s="250">
        <v>22390.34</v>
      </c>
      <c r="AE55" s="250">
        <v>22390.34</v>
      </c>
      <c r="AF55" s="211"/>
      <c r="AG55" s="211"/>
      <c r="AH55" s="199"/>
      <c r="AI55" s="199"/>
      <c r="AJ55" s="211"/>
      <c r="AK55" s="211"/>
      <c r="AL55" s="199"/>
      <c r="AM55" s="199"/>
      <c r="AN55" s="211"/>
      <c r="AO55" s="211"/>
      <c r="AP55" s="199"/>
      <c r="AQ55" s="199"/>
      <c r="AR55" s="211"/>
      <c r="AS55" s="211"/>
      <c r="AT55" s="199"/>
      <c r="AU55" s="199"/>
      <c r="AV55" s="211"/>
      <c r="AW55" s="211"/>
      <c r="AX55" s="199"/>
      <c r="AY55" s="199"/>
      <c r="AZ55" s="211"/>
      <c r="BA55" s="211"/>
      <c r="BB55" s="199"/>
      <c r="BC55" s="199"/>
      <c r="BD55" s="211"/>
      <c r="BE55" s="211"/>
      <c r="BF55" s="236"/>
      <c r="BG55" s="264">
        <v>106619.74</v>
      </c>
      <c r="BH55" s="264">
        <v>0</v>
      </c>
    </row>
    <row r="56" spans="1:60" ht="27" x14ac:dyDescent="0.25">
      <c r="A56" s="234"/>
      <c r="B56" s="225" t="s">
        <v>157</v>
      </c>
      <c r="C56" s="199"/>
      <c r="D56" s="199"/>
      <c r="E56" s="199">
        <v>36000</v>
      </c>
      <c r="F56" s="199">
        <v>18000</v>
      </c>
      <c r="G56" s="267">
        <v>18000</v>
      </c>
      <c r="H56" s="211"/>
      <c r="I56" s="211"/>
      <c r="J56" s="218">
        <v>3000</v>
      </c>
      <c r="K56" s="218">
        <v>3000</v>
      </c>
      <c r="L56" s="211"/>
      <c r="M56" s="211"/>
      <c r="N56" s="218">
        <v>3000</v>
      </c>
      <c r="O56" s="218">
        <v>3000</v>
      </c>
      <c r="P56" s="211"/>
      <c r="Q56" s="211"/>
      <c r="R56" s="218">
        <v>3000</v>
      </c>
      <c r="S56" s="218">
        <v>3000</v>
      </c>
      <c r="T56" s="211"/>
      <c r="U56" s="211"/>
      <c r="V56" s="218">
        <v>3000</v>
      </c>
      <c r="W56" s="218">
        <v>3000</v>
      </c>
      <c r="X56" s="211"/>
      <c r="Y56" s="211"/>
      <c r="Z56" s="252">
        <v>3000</v>
      </c>
      <c r="AA56" s="252">
        <v>3000</v>
      </c>
      <c r="AB56" s="211"/>
      <c r="AC56" s="211"/>
      <c r="AD56" s="252">
        <v>3000</v>
      </c>
      <c r="AE56" s="252">
        <v>3000</v>
      </c>
      <c r="AF56" s="211"/>
      <c r="AG56" s="211"/>
      <c r="AH56" s="218"/>
      <c r="AI56" s="218"/>
      <c r="AJ56" s="211"/>
      <c r="AK56" s="211"/>
      <c r="AL56" s="218"/>
      <c r="AM56" s="218"/>
      <c r="AN56" s="211"/>
      <c r="AO56" s="211"/>
      <c r="AP56" s="218"/>
      <c r="AQ56" s="218"/>
      <c r="AR56" s="211"/>
      <c r="AS56" s="211"/>
      <c r="AT56" s="218"/>
      <c r="AU56" s="218"/>
      <c r="AV56" s="211"/>
      <c r="AW56" s="211"/>
      <c r="AX56" s="218"/>
      <c r="AY56" s="218"/>
      <c r="AZ56" s="211"/>
      <c r="BA56" s="211"/>
      <c r="BB56" s="218"/>
      <c r="BC56" s="218"/>
      <c r="BD56" s="211"/>
      <c r="BE56" s="211"/>
      <c r="BF56" s="236"/>
      <c r="BG56" s="264">
        <v>18000</v>
      </c>
      <c r="BH56" s="264">
        <v>0</v>
      </c>
    </row>
    <row r="57" spans="1:60" ht="25.5" x14ac:dyDescent="0.25">
      <c r="A57" s="203" t="s">
        <v>452</v>
      </c>
      <c r="B57" s="204" t="s">
        <v>159</v>
      </c>
      <c r="C57" s="205">
        <v>3100000</v>
      </c>
      <c r="D57" s="205">
        <v>3100000</v>
      </c>
      <c r="E57" s="205">
        <v>3100000</v>
      </c>
      <c r="F57" s="205">
        <v>649485.47</v>
      </c>
      <c r="G57" s="269">
        <v>889001.97</v>
      </c>
      <c r="H57" s="207">
        <v>1058</v>
      </c>
      <c r="I57" s="207">
        <v>13065</v>
      </c>
      <c r="J57" s="205">
        <v>86789.5</v>
      </c>
      <c r="K57" s="205">
        <v>77407</v>
      </c>
      <c r="L57" s="207">
        <v>278</v>
      </c>
      <c r="M57" s="207">
        <v>1858</v>
      </c>
      <c r="N57" s="205">
        <v>80611.100000000006</v>
      </c>
      <c r="O57" s="205">
        <v>241968.1</v>
      </c>
      <c r="P57" s="207">
        <v>306</v>
      </c>
      <c r="Q57" s="207">
        <v>2045</v>
      </c>
      <c r="R57" s="205">
        <v>138825.22</v>
      </c>
      <c r="S57" s="205">
        <v>80201.72</v>
      </c>
      <c r="T57" s="207">
        <v>296</v>
      </c>
      <c r="U57" s="207">
        <v>2063</v>
      </c>
      <c r="V57" s="245">
        <v>96068</v>
      </c>
      <c r="W57" s="205">
        <v>244412.5</v>
      </c>
      <c r="X57" s="207">
        <v>334</v>
      </c>
      <c r="Y57" s="207">
        <v>2349</v>
      </c>
      <c r="Z57" s="249">
        <v>92694.33</v>
      </c>
      <c r="AA57" s="249">
        <v>86458.83</v>
      </c>
      <c r="AB57" s="207">
        <v>337</v>
      </c>
      <c r="AC57" s="207">
        <v>2296</v>
      </c>
      <c r="AD57" s="249">
        <v>154497.32</v>
      </c>
      <c r="AE57" s="249">
        <v>158553.82</v>
      </c>
      <c r="AF57" s="207">
        <v>341</v>
      </c>
      <c r="AG57" s="207">
        <v>2404</v>
      </c>
      <c r="AH57" s="205">
        <v>0</v>
      </c>
      <c r="AI57" s="205">
        <v>0</v>
      </c>
      <c r="AJ57" s="207">
        <v>0</v>
      </c>
      <c r="AK57" s="207">
        <v>0</v>
      </c>
      <c r="AL57" s="205">
        <v>0</v>
      </c>
      <c r="AM57" s="205">
        <v>0</v>
      </c>
      <c r="AN57" s="207">
        <v>0</v>
      </c>
      <c r="AO57" s="207">
        <v>0</v>
      </c>
      <c r="AP57" s="205">
        <v>0</v>
      </c>
      <c r="AQ57" s="205">
        <v>0</v>
      </c>
      <c r="AR57" s="207">
        <v>0</v>
      </c>
      <c r="AS57" s="207">
        <v>0</v>
      </c>
      <c r="AT57" s="205">
        <v>0</v>
      </c>
      <c r="AU57" s="205">
        <v>0</v>
      </c>
      <c r="AV57" s="207">
        <v>0</v>
      </c>
      <c r="AW57" s="207">
        <v>0</v>
      </c>
      <c r="AX57" s="205">
        <v>0</v>
      </c>
      <c r="AY57" s="205">
        <v>0</v>
      </c>
      <c r="AZ57" s="207">
        <v>0</v>
      </c>
      <c r="BA57" s="207">
        <v>0</v>
      </c>
      <c r="BB57" s="205">
        <v>0</v>
      </c>
      <c r="BC57" s="205">
        <v>0</v>
      </c>
      <c r="BD57" s="207">
        <v>0</v>
      </c>
      <c r="BE57" s="207">
        <v>0</v>
      </c>
      <c r="BF57" s="236"/>
      <c r="BG57" s="264">
        <v>649485.47</v>
      </c>
      <c r="BH57" s="264">
        <v>0</v>
      </c>
    </row>
    <row r="58" spans="1:60" ht="27" x14ac:dyDescent="0.25">
      <c r="A58" s="234"/>
      <c r="B58" s="225" t="s">
        <v>160</v>
      </c>
      <c r="C58" s="199"/>
      <c r="D58" s="199"/>
      <c r="E58" s="199">
        <v>1812000</v>
      </c>
      <c r="F58" s="199">
        <v>96762</v>
      </c>
      <c r="G58" s="267">
        <v>336331</v>
      </c>
      <c r="H58" s="211">
        <v>517</v>
      </c>
      <c r="I58" s="211">
        <v>8554</v>
      </c>
      <c r="J58" s="199">
        <v>15147</v>
      </c>
      <c r="K58" s="199">
        <v>15147</v>
      </c>
      <c r="L58" s="211">
        <v>181</v>
      </c>
      <c r="M58" s="211">
        <v>1257</v>
      </c>
      <c r="N58" s="199">
        <v>15796</v>
      </c>
      <c r="O58" s="199">
        <v>170823</v>
      </c>
      <c r="P58" s="211">
        <v>212</v>
      </c>
      <c r="Q58" s="211">
        <v>1437</v>
      </c>
      <c r="R58" s="199">
        <v>16286</v>
      </c>
      <c r="S58" s="199">
        <v>2805</v>
      </c>
      <c r="T58" s="211">
        <v>195</v>
      </c>
      <c r="U58" s="211">
        <v>1349</v>
      </c>
      <c r="V58" s="244">
        <v>16423</v>
      </c>
      <c r="W58" s="199">
        <v>115260</v>
      </c>
      <c r="X58" s="211">
        <v>218</v>
      </c>
      <c r="Y58" s="211">
        <v>1493</v>
      </c>
      <c r="Z58" s="250">
        <v>16456</v>
      </c>
      <c r="AA58" s="250">
        <v>11638</v>
      </c>
      <c r="AB58" s="211">
        <v>207</v>
      </c>
      <c r="AC58" s="211">
        <v>1496</v>
      </c>
      <c r="AD58" s="250">
        <v>16654</v>
      </c>
      <c r="AE58" s="250">
        <v>20658</v>
      </c>
      <c r="AF58" s="211">
        <v>219</v>
      </c>
      <c r="AG58" s="211">
        <v>1522</v>
      </c>
      <c r="AH58" s="199"/>
      <c r="AI58" s="199"/>
      <c r="AJ58" s="211"/>
      <c r="AK58" s="211"/>
      <c r="AL58" s="199"/>
      <c r="AM58" s="199"/>
      <c r="AN58" s="211"/>
      <c r="AO58" s="211"/>
      <c r="AP58" s="199"/>
      <c r="AQ58" s="199"/>
      <c r="AR58" s="211"/>
      <c r="AS58" s="211"/>
      <c r="AT58" s="199"/>
      <c r="AU58" s="199"/>
      <c r="AV58" s="211"/>
      <c r="AW58" s="211"/>
      <c r="AX58" s="199"/>
      <c r="AY58" s="199"/>
      <c r="AZ58" s="211"/>
      <c r="BA58" s="211"/>
      <c r="BB58" s="199"/>
      <c r="BC58" s="199"/>
      <c r="BD58" s="211"/>
      <c r="BE58" s="211"/>
      <c r="BF58" s="236"/>
      <c r="BG58" s="264">
        <v>96762</v>
      </c>
      <c r="BH58" s="264">
        <v>0</v>
      </c>
    </row>
    <row r="59" spans="1:60" ht="27" x14ac:dyDescent="0.25">
      <c r="A59" s="234"/>
      <c r="B59" s="225" t="s">
        <v>161</v>
      </c>
      <c r="C59" s="199"/>
      <c r="D59" s="199"/>
      <c r="E59" s="199">
        <v>360000</v>
      </c>
      <c r="F59" s="199">
        <v>304910.09999999998</v>
      </c>
      <c r="G59" s="267">
        <v>304857.59999999998</v>
      </c>
      <c r="H59" s="211">
        <v>541</v>
      </c>
      <c r="I59" s="211">
        <v>4511</v>
      </c>
      <c r="J59" s="199">
        <v>47977.5</v>
      </c>
      <c r="K59" s="199">
        <v>38595</v>
      </c>
      <c r="L59" s="211">
        <v>97</v>
      </c>
      <c r="M59" s="211">
        <v>601</v>
      </c>
      <c r="N59" s="199">
        <v>41150.1</v>
      </c>
      <c r="O59" s="199">
        <v>47480.1</v>
      </c>
      <c r="P59" s="211">
        <v>94</v>
      </c>
      <c r="Q59" s="211">
        <v>608</v>
      </c>
      <c r="R59" s="199">
        <v>48195</v>
      </c>
      <c r="S59" s="199">
        <v>3052.5</v>
      </c>
      <c r="T59" s="211">
        <v>101</v>
      </c>
      <c r="U59" s="211">
        <v>714</v>
      </c>
      <c r="V59" s="244">
        <v>55980</v>
      </c>
      <c r="W59" s="199">
        <v>105487.5</v>
      </c>
      <c r="X59" s="211">
        <v>116</v>
      </c>
      <c r="Y59" s="211">
        <v>856</v>
      </c>
      <c r="Z59" s="250">
        <v>52492.5</v>
      </c>
      <c r="AA59" s="250">
        <v>51075</v>
      </c>
      <c r="AB59" s="211">
        <v>130</v>
      </c>
      <c r="AC59" s="211">
        <v>800</v>
      </c>
      <c r="AD59" s="250">
        <v>59115</v>
      </c>
      <c r="AE59" s="250">
        <v>59167.5</v>
      </c>
      <c r="AF59" s="211">
        <v>122</v>
      </c>
      <c r="AG59" s="211">
        <v>882</v>
      </c>
      <c r="AH59" s="199"/>
      <c r="AI59" s="199"/>
      <c r="AJ59" s="211"/>
      <c r="AK59" s="211"/>
      <c r="AL59" s="199"/>
      <c r="AM59" s="199"/>
      <c r="AN59" s="211"/>
      <c r="AO59" s="211"/>
      <c r="AP59" s="199"/>
      <c r="AQ59" s="199"/>
      <c r="AR59" s="211"/>
      <c r="AS59" s="211"/>
      <c r="AT59" s="199"/>
      <c r="AU59" s="199"/>
      <c r="AV59" s="211"/>
      <c r="AW59" s="211"/>
      <c r="AX59" s="199"/>
      <c r="AY59" s="199"/>
      <c r="AZ59" s="211"/>
      <c r="BA59" s="211"/>
      <c r="BB59" s="199"/>
      <c r="BC59" s="199"/>
      <c r="BD59" s="211"/>
      <c r="BE59" s="211"/>
      <c r="BF59" s="236"/>
      <c r="BG59" s="264">
        <v>304910.09999999998</v>
      </c>
      <c r="BH59" s="264">
        <v>0</v>
      </c>
    </row>
    <row r="60" spans="1:60" ht="39" x14ac:dyDescent="0.25">
      <c r="A60" s="226"/>
      <c r="B60" s="225" t="s">
        <v>453</v>
      </c>
      <c r="C60" s="199"/>
      <c r="D60" s="199"/>
      <c r="E60" s="199">
        <v>642000</v>
      </c>
      <c r="F60" s="199">
        <v>105823.37</v>
      </c>
      <c r="G60" s="267">
        <v>105823.37</v>
      </c>
      <c r="H60" s="211">
        <v>0</v>
      </c>
      <c r="I60" s="211">
        <v>0</v>
      </c>
      <c r="J60" s="199"/>
      <c r="K60" s="199"/>
      <c r="L60" s="211"/>
      <c r="M60" s="211"/>
      <c r="N60" s="199"/>
      <c r="O60" s="199"/>
      <c r="P60" s="211"/>
      <c r="Q60" s="211"/>
      <c r="R60" s="199">
        <v>50679.22</v>
      </c>
      <c r="S60" s="199">
        <v>50679.22</v>
      </c>
      <c r="T60" s="211"/>
      <c r="U60" s="211"/>
      <c r="V60" s="244"/>
      <c r="W60" s="199"/>
      <c r="X60" s="211"/>
      <c r="Y60" s="211"/>
      <c r="Z60" s="250">
        <v>80.83</v>
      </c>
      <c r="AA60" s="250">
        <v>80.83</v>
      </c>
      <c r="AB60" s="211"/>
      <c r="AC60" s="211"/>
      <c r="AD60" s="250">
        <v>55063.32</v>
      </c>
      <c r="AE60" s="250">
        <v>55063.32</v>
      </c>
      <c r="AF60" s="211"/>
      <c r="AG60" s="211"/>
      <c r="AH60" s="199"/>
      <c r="AI60" s="199"/>
      <c r="AJ60" s="211"/>
      <c r="AK60" s="211"/>
      <c r="AL60" s="199"/>
      <c r="AM60" s="199"/>
      <c r="AN60" s="211"/>
      <c r="AO60" s="211"/>
      <c r="AP60" s="199"/>
      <c r="AQ60" s="199"/>
      <c r="AR60" s="211"/>
      <c r="AS60" s="211"/>
      <c r="AT60" s="199"/>
      <c r="AU60" s="199"/>
      <c r="AV60" s="211"/>
      <c r="AW60" s="211"/>
      <c r="AX60" s="199"/>
      <c r="AY60" s="199"/>
      <c r="AZ60" s="211"/>
      <c r="BA60" s="211"/>
      <c r="BB60" s="199"/>
      <c r="BC60" s="199"/>
      <c r="BD60" s="211"/>
      <c r="BE60" s="211"/>
      <c r="BF60" s="236"/>
      <c r="BG60" s="264">
        <v>105823.37</v>
      </c>
      <c r="BH60" s="264">
        <v>0</v>
      </c>
    </row>
    <row r="61" spans="1:60" ht="52.5" x14ac:dyDescent="0.25">
      <c r="A61" s="226"/>
      <c r="B61" s="225" t="s">
        <v>454</v>
      </c>
      <c r="C61" s="199"/>
      <c r="D61" s="199"/>
      <c r="E61" s="199">
        <v>286000</v>
      </c>
      <c r="F61" s="199">
        <v>141990</v>
      </c>
      <c r="G61" s="267">
        <v>141990</v>
      </c>
      <c r="H61" s="211">
        <v>0</v>
      </c>
      <c r="I61" s="211">
        <v>0</v>
      </c>
      <c r="J61" s="218">
        <v>23665</v>
      </c>
      <c r="K61" s="218">
        <v>23665</v>
      </c>
      <c r="L61" s="211"/>
      <c r="M61" s="211"/>
      <c r="N61" s="218">
        <v>23665</v>
      </c>
      <c r="O61" s="218">
        <v>23665</v>
      </c>
      <c r="P61" s="211"/>
      <c r="Q61" s="211"/>
      <c r="R61" s="218">
        <v>23665</v>
      </c>
      <c r="S61" s="218">
        <v>23665</v>
      </c>
      <c r="T61" s="211"/>
      <c r="U61" s="211"/>
      <c r="V61" s="218">
        <v>23665</v>
      </c>
      <c r="W61" s="218">
        <v>23665</v>
      </c>
      <c r="X61" s="211"/>
      <c r="Y61" s="211"/>
      <c r="Z61" s="252">
        <v>23665</v>
      </c>
      <c r="AA61" s="252">
        <v>23665</v>
      </c>
      <c r="AB61" s="211"/>
      <c r="AC61" s="211"/>
      <c r="AD61" s="218">
        <v>23665</v>
      </c>
      <c r="AE61" s="218">
        <v>23665</v>
      </c>
      <c r="AF61" s="211"/>
      <c r="AG61" s="211"/>
      <c r="AH61" s="218"/>
      <c r="AI61" s="218"/>
      <c r="AJ61" s="211"/>
      <c r="AK61" s="211"/>
      <c r="AL61" s="218"/>
      <c r="AM61" s="218"/>
      <c r="AN61" s="211"/>
      <c r="AO61" s="211"/>
      <c r="AP61" s="218"/>
      <c r="AQ61" s="218"/>
      <c r="AR61" s="211"/>
      <c r="AS61" s="211"/>
      <c r="AT61" s="218"/>
      <c r="AU61" s="218"/>
      <c r="AV61" s="211"/>
      <c r="AW61" s="211"/>
      <c r="AX61" s="218"/>
      <c r="AY61" s="218"/>
      <c r="AZ61" s="211"/>
      <c r="BA61" s="211"/>
      <c r="BB61" s="218"/>
      <c r="BC61" s="218"/>
      <c r="BD61" s="211"/>
      <c r="BE61" s="211"/>
      <c r="BF61" s="236"/>
      <c r="BG61" s="264">
        <v>141990</v>
      </c>
      <c r="BH61" s="264">
        <v>0</v>
      </c>
    </row>
    <row r="62" spans="1:60" ht="38.25" x14ac:dyDescent="0.25">
      <c r="A62" s="203" t="s">
        <v>455</v>
      </c>
      <c r="B62" s="240" t="s">
        <v>175</v>
      </c>
      <c r="C62" s="205">
        <v>6000000</v>
      </c>
      <c r="D62" s="205">
        <v>6000000</v>
      </c>
      <c r="E62" s="205">
        <v>6000000</v>
      </c>
      <c r="F62" s="205">
        <v>3244375.9599999995</v>
      </c>
      <c r="G62" s="269">
        <v>3239673.4099999997</v>
      </c>
      <c r="H62" s="207">
        <v>570</v>
      </c>
      <c r="I62" s="207">
        <v>3476</v>
      </c>
      <c r="J62" s="205">
        <v>80206.89</v>
      </c>
      <c r="K62" s="205">
        <v>47334.05</v>
      </c>
      <c r="L62" s="207">
        <v>169</v>
      </c>
      <c r="M62" s="207">
        <v>575</v>
      </c>
      <c r="N62" s="205">
        <v>665487.71000000008</v>
      </c>
      <c r="O62" s="205">
        <v>698360.55</v>
      </c>
      <c r="P62" s="207">
        <v>204</v>
      </c>
      <c r="Q62" s="207">
        <v>590</v>
      </c>
      <c r="R62" s="205">
        <v>854972.54999999993</v>
      </c>
      <c r="S62" s="205">
        <v>854972.54999999993</v>
      </c>
      <c r="T62" s="207">
        <v>187</v>
      </c>
      <c r="U62" s="207">
        <v>602</v>
      </c>
      <c r="V62" s="245">
        <v>299268.69</v>
      </c>
      <c r="W62" s="205">
        <v>299268.69</v>
      </c>
      <c r="X62" s="207">
        <v>230</v>
      </c>
      <c r="Y62" s="207">
        <v>711</v>
      </c>
      <c r="Z62" s="249">
        <v>234615.02000000002</v>
      </c>
      <c r="AA62" s="249">
        <v>226132.39</v>
      </c>
      <c r="AB62" s="207">
        <v>140</v>
      </c>
      <c r="AC62" s="207">
        <v>466</v>
      </c>
      <c r="AD62" s="249">
        <v>1109825.1000000001</v>
      </c>
      <c r="AE62" s="249">
        <v>1113605.18</v>
      </c>
      <c r="AF62" s="207">
        <v>217</v>
      </c>
      <c r="AG62" s="207">
        <v>587</v>
      </c>
      <c r="AH62" s="205">
        <v>0</v>
      </c>
      <c r="AI62" s="205">
        <v>0</v>
      </c>
      <c r="AJ62" s="207">
        <v>0</v>
      </c>
      <c r="AK62" s="207">
        <v>0</v>
      </c>
      <c r="AL62" s="205">
        <v>0</v>
      </c>
      <c r="AM62" s="205">
        <v>0</v>
      </c>
      <c r="AN62" s="207">
        <v>0</v>
      </c>
      <c r="AO62" s="207">
        <v>0</v>
      </c>
      <c r="AP62" s="205">
        <v>0</v>
      </c>
      <c r="AQ62" s="205">
        <v>0</v>
      </c>
      <c r="AR62" s="207">
        <v>0</v>
      </c>
      <c r="AS62" s="207">
        <v>0</v>
      </c>
      <c r="AT62" s="205">
        <v>0</v>
      </c>
      <c r="AU62" s="205">
        <v>0</v>
      </c>
      <c r="AV62" s="207">
        <v>0</v>
      </c>
      <c r="AW62" s="207">
        <v>0</v>
      </c>
      <c r="AX62" s="205">
        <v>0</v>
      </c>
      <c r="AY62" s="205">
        <v>0</v>
      </c>
      <c r="AZ62" s="207">
        <v>0</v>
      </c>
      <c r="BA62" s="207">
        <v>0</v>
      </c>
      <c r="BB62" s="205">
        <v>0</v>
      </c>
      <c r="BC62" s="205">
        <v>0</v>
      </c>
      <c r="BD62" s="207">
        <v>0</v>
      </c>
      <c r="BE62" s="207">
        <v>0</v>
      </c>
      <c r="BF62" s="236"/>
      <c r="BG62" s="264">
        <v>3244375.96</v>
      </c>
      <c r="BH62" s="264">
        <v>0</v>
      </c>
    </row>
    <row r="63" spans="1:60" ht="27" x14ac:dyDescent="0.25">
      <c r="A63" s="234"/>
      <c r="B63" s="238" t="s">
        <v>320</v>
      </c>
      <c r="C63" s="199"/>
      <c r="D63" s="199"/>
      <c r="E63" s="199">
        <v>70000</v>
      </c>
      <c r="F63" s="199">
        <v>34060.65</v>
      </c>
      <c r="G63" s="267">
        <v>34060.65</v>
      </c>
      <c r="H63" s="211">
        <v>166</v>
      </c>
      <c r="I63" s="211">
        <v>669</v>
      </c>
      <c r="J63" s="199">
        <v>5833</v>
      </c>
      <c r="K63" s="199"/>
      <c r="L63" s="211">
        <v>38</v>
      </c>
      <c r="M63" s="211">
        <v>93</v>
      </c>
      <c r="N63" s="199">
        <v>5833</v>
      </c>
      <c r="O63" s="199">
        <v>11666</v>
      </c>
      <c r="P63" s="211">
        <v>78</v>
      </c>
      <c r="Q63" s="211">
        <v>359</v>
      </c>
      <c r="R63" s="199">
        <v>5833</v>
      </c>
      <c r="S63" s="199">
        <v>5833</v>
      </c>
      <c r="T63" s="211">
        <v>53</v>
      </c>
      <c r="U63" s="211">
        <v>117</v>
      </c>
      <c r="V63" s="244">
        <v>4894.99</v>
      </c>
      <c r="W63" s="199">
        <v>4894.99</v>
      </c>
      <c r="X63" s="211">
        <v>59</v>
      </c>
      <c r="Y63" s="211">
        <v>134</v>
      </c>
      <c r="Z63" s="250">
        <v>5833.33</v>
      </c>
      <c r="AA63" s="250">
        <v>5833.33</v>
      </c>
      <c r="AB63" s="211">
        <v>45</v>
      </c>
      <c r="AC63" s="211">
        <v>91</v>
      </c>
      <c r="AD63" s="250">
        <v>5833.33</v>
      </c>
      <c r="AE63" s="250">
        <v>5833.33</v>
      </c>
      <c r="AF63" s="211">
        <v>64</v>
      </c>
      <c r="AG63" s="211">
        <v>135</v>
      </c>
      <c r="AH63" s="199"/>
      <c r="AI63" s="199"/>
      <c r="AJ63" s="211"/>
      <c r="AK63" s="211"/>
      <c r="AL63" s="199"/>
      <c r="AM63" s="199"/>
      <c r="AN63" s="211"/>
      <c r="AO63" s="211"/>
      <c r="AP63" s="199"/>
      <c r="AQ63" s="199"/>
      <c r="AR63" s="211"/>
      <c r="AS63" s="211"/>
      <c r="AT63" s="199"/>
      <c r="AU63" s="199"/>
      <c r="AV63" s="211"/>
      <c r="AW63" s="211"/>
      <c r="AX63" s="199"/>
      <c r="AY63" s="199"/>
      <c r="AZ63" s="211"/>
      <c r="BA63" s="211"/>
      <c r="BB63" s="199"/>
      <c r="BC63" s="199"/>
      <c r="BD63" s="211"/>
      <c r="BE63" s="211"/>
      <c r="BF63" s="236"/>
      <c r="BG63" s="264">
        <v>34060.65</v>
      </c>
      <c r="BH63" s="264">
        <v>0</v>
      </c>
    </row>
    <row r="64" spans="1:60" ht="40.5" x14ac:dyDescent="0.25">
      <c r="A64" s="234"/>
      <c r="B64" s="238" t="s">
        <v>177</v>
      </c>
      <c r="C64" s="199"/>
      <c r="D64" s="199"/>
      <c r="E64" s="199">
        <v>200000</v>
      </c>
      <c r="F64" s="199">
        <v>147342.54999999999</v>
      </c>
      <c r="G64" s="267">
        <v>142640</v>
      </c>
      <c r="H64" s="211">
        <v>217</v>
      </c>
      <c r="I64" s="211">
        <v>234</v>
      </c>
      <c r="J64" s="199">
        <v>12039.84</v>
      </c>
      <c r="K64" s="199"/>
      <c r="L64" s="211">
        <v>30</v>
      </c>
      <c r="M64" s="211">
        <v>31</v>
      </c>
      <c r="N64" s="199">
        <v>36650.82</v>
      </c>
      <c r="O64" s="199">
        <v>48690.66</v>
      </c>
      <c r="P64" s="211">
        <v>79</v>
      </c>
      <c r="Q64" s="211">
        <v>90</v>
      </c>
      <c r="R64" s="199">
        <v>20613.059999999998</v>
      </c>
      <c r="S64" s="199">
        <v>20613.060000000001</v>
      </c>
      <c r="T64" s="211">
        <v>46</v>
      </c>
      <c r="U64" s="211">
        <v>48</v>
      </c>
      <c r="V64" s="244">
        <v>29759.65</v>
      </c>
      <c r="W64" s="199">
        <v>29759.65</v>
      </c>
      <c r="X64" s="211">
        <v>62</v>
      </c>
      <c r="Y64" s="211">
        <v>65</v>
      </c>
      <c r="Z64" s="250">
        <v>25484.63</v>
      </c>
      <c r="AA64" s="250">
        <v>17002</v>
      </c>
      <c r="AB64" s="211"/>
      <c r="AC64" s="211"/>
      <c r="AD64" s="250">
        <v>22794.55</v>
      </c>
      <c r="AE64" s="250">
        <v>26574.63</v>
      </c>
      <c r="AF64" s="211">
        <v>53</v>
      </c>
      <c r="AG64" s="211">
        <v>55</v>
      </c>
      <c r="AH64" s="199"/>
      <c r="AI64" s="199"/>
      <c r="AJ64" s="211"/>
      <c r="AK64" s="211"/>
      <c r="AL64" s="199"/>
      <c r="AM64" s="199"/>
      <c r="AN64" s="211"/>
      <c r="AO64" s="211"/>
      <c r="AP64" s="199"/>
      <c r="AQ64" s="199"/>
      <c r="AR64" s="211"/>
      <c r="AS64" s="211"/>
      <c r="AT64" s="199"/>
      <c r="AU64" s="199"/>
      <c r="AV64" s="211"/>
      <c r="AW64" s="211"/>
      <c r="AX64" s="199"/>
      <c r="AY64" s="199"/>
      <c r="AZ64" s="211"/>
      <c r="BA64" s="211"/>
      <c r="BB64" s="199"/>
      <c r="BC64" s="199"/>
      <c r="BD64" s="211"/>
      <c r="BE64" s="211"/>
      <c r="BF64" s="236"/>
      <c r="BG64" s="264">
        <v>147342.54999999999</v>
      </c>
      <c r="BH64" s="264">
        <v>0</v>
      </c>
    </row>
    <row r="65" spans="1:60" ht="54" x14ac:dyDescent="0.25">
      <c r="A65" s="234"/>
      <c r="B65" s="238" t="s">
        <v>178</v>
      </c>
      <c r="C65" s="199"/>
      <c r="D65" s="199"/>
      <c r="E65" s="199">
        <v>200000</v>
      </c>
      <c r="F65" s="199">
        <v>76696.72</v>
      </c>
      <c r="G65" s="267">
        <v>76696.72</v>
      </c>
      <c r="H65" s="211">
        <v>187</v>
      </c>
      <c r="I65" s="211">
        <v>2531</v>
      </c>
      <c r="J65" s="199">
        <v>15000</v>
      </c>
      <c r="K65" s="199"/>
      <c r="L65" s="211">
        <v>101</v>
      </c>
      <c r="M65" s="211">
        <v>451</v>
      </c>
      <c r="N65" s="199">
        <v>15000</v>
      </c>
      <c r="O65" s="199">
        <v>30000</v>
      </c>
      <c r="P65" s="211">
        <v>47</v>
      </c>
      <c r="Q65" s="211">
        <v>99</v>
      </c>
      <c r="R65" s="199">
        <v>15000</v>
      </c>
      <c r="S65" s="199">
        <v>15000</v>
      </c>
      <c r="T65" s="211">
        <v>88</v>
      </c>
      <c r="U65" s="211">
        <v>437</v>
      </c>
      <c r="V65" s="244">
        <v>12613.4</v>
      </c>
      <c r="W65" s="199">
        <v>12613.4</v>
      </c>
      <c r="X65" s="211">
        <v>109</v>
      </c>
      <c r="Y65" s="211">
        <v>512</v>
      </c>
      <c r="Z65" s="250">
        <v>9541.66</v>
      </c>
      <c r="AA65" s="250">
        <v>9541.66</v>
      </c>
      <c r="AB65" s="211">
        <v>95</v>
      </c>
      <c r="AC65" s="211">
        <v>375</v>
      </c>
      <c r="AD65" s="250">
        <v>9541.66</v>
      </c>
      <c r="AE65" s="250">
        <v>9541.66</v>
      </c>
      <c r="AF65" s="211">
        <v>100</v>
      </c>
      <c r="AG65" s="211">
        <v>397</v>
      </c>
      <c r="AH65" s="199"/>
      <c r="AI65" s="199"/>
      <c r="AJ65" s="211"/>
      <c r="AK65" s="211"/>
      <c r="AL65" s="199"/>
      <c r="AM65" s="199"/>
      <c r="AN65" s="211"/>
      <c r="AO65" s="211"/>
      <c r="AP65" s="199"/>
      <c r="AQ65" s="199"/>
      <c r="AR65" s="211"/>
      <c r="AS65" s="211"/>
      <c r="AT65" s="199"/>
      <c r="AU65" s="199"/>
      <c r="AV65" s="211"/>
      <c r="AW65" s="211"/>
      <c r="AX65" s="199"/>
      <c r="AY65" s="199"/>
      <c r="AZ65" s="211"/>
      <c r="BA65" s="211"/>
      <c r="BB65" s="199"/>
      <c r="BC65" s="199"/>
      <c r="BD65" s="211"/>
      <c r="BE65" s="211"/>
      <c r="BF65" s="236"/>
      <c r="BG65" s="264">
        <v>76696.72</v>
      </c>
      <c r="BH65" s="264">
        <v>0</v>
      </c>
    </row>
    <row r="66" spans="1:60" ht="48" x14ac:dyDescent="0.25">
      <c r="A66" s="234"/>
      <c r="B66" s="227" t="s">
        <v>456</v>
      </c>
      <c r="C66" s="199"/>
      <c r="D66" s="199"/>
      <c r="E66" s="199">
        <v>3786500</v>
      </c>
      <c r="F66" s="199">
        <v>2447970.5499999998</v>
      </c>
      <c r="G66" s="267">
        <v>2447970.5499999998</v>
      </c>
      <c r="H66" s="211"/>
      <c r="I66" s="211"/>
      <c r="J66" s="199">
        <v>29334.05</v>
      </c>
      <c r="K66" s="199">
        <v>29334.05</v>
      </c>
      <c r="L66" s="228"/>
      <c r="M66" s="228"/>
      <c r="N66" s="199">
        <v>423060.78</v>
      </c>
      <c r="O66" s="199">
        <v>423060.78</v>
      </c>
      <c r="P66" s="228"/>
      <c r="Q66" s="228"/>
      <c r="R66" s="199">
        <v>779057.15</v>
      </c>
      <c r="S66" s="199">
        <v>779057.15</v>
      </c>
      <c r="T66" s="228"/>
      <c r="U66" s="228"/>
      <c r="V66" s="199">
        <v>175833.22</v>
      </c>
      <c r="W66" s="199">
        <v>175833.22</v>
      </c>
      <c r="X66" s="228"/>
      <c r="Y66" s="228"/>
      <c r="Z66" s="250">
        <v>167756.95000000001</v>
      </c>
      <c r="AA66" s="250">
        <v>167756.95000000001</v>
      </c>
      <c r="AB66" s="228"/>
      <c r="AC66" s="228"/>
      <c r="AD66" s="250">
        <v>872928.4</v>
      </c>
      <c r="AE66" s="250">
        <v>872928.4</v>
      </c>
      <c r="AF66" s="228"/>
      <c r="AG66" s="228"/>
      <c r="AH66" s="199"/>
      <c r="AI66" s="199"/>
      <c r="AJ66" s="228"/>
      <c r="AK66" s="228"/>
      <c r="AL66" s="199"/>
      <c r="AM66" s="199"/>
      <c r="AN66" s="228"/>
      <c r="AO66" s="228"/>
      <c r="AP66" s="199"/>
      <c r="AQ66" s="199"/>
      <c r="AR66" s="228"/>
      <c r="AS66" s="228"/>
      <c r="AT66" s="199"/>
      <c r="AU66" s="199"/>
      <c r="AV66" s="228"/>
      <c r="AW66" s="228"/>
      <c r="AX66" s="199"/>
      <c r="AY66" s="199"/>
      <c r="AZ66" s="228"/>
      <c r="BA66" s="228"/>
      <c r="BB66" s="199"/>
      <c r="BC66" s="199"/>
      <c r="BD66" s="228"/>
      <c r="BE66" s="228"/>
      <c r="BF66" s="236"/>
      <c r="BG66" s="264">
        <v>2447970.5499999998</v>
      </c>
      <c r="BH66" s="264">
        <v>0</v>
      </c>
    </row>
    <row r="67" spans="1:60" ht="48" x14ac:dyDescent="0.25">
      <c r="A67" s="234"/>
      <c r="B67" s="227" t="s">
        <v>457</v>
      </c>
      <c r="C67" s="199"/>
      <c r="D67" s="199"/>
      <c r="E67" s="199">
        <v>320000</v>
      </c>
      <c r="F67" s="199">
        <v>41907.78</v>
      </c>
      <c r="G67" s="267">
        <v>41907.78</v>
      </c>
      <c r="H67" s="211"/>
      <c r="I67" s="211"/>
      <c r="J67" s="199">
        <v>0</v>
      </c>
      <c r="K67" s="199">
        <v>0</v>
      </c>
      <c r="L67" s="228"/>
      <c r="M67" s="228"/>
      <c r="N67" s="199"/>
      <c r="O67" s="199"/>
      <c r="P67" s="228"/>
      <c r="Q67" s="228"/>
      <c r="R67" s="199">
        <v>7469.34</v>
      </c>
      <c r="S67" s="199">
        <v>7469.34</v>
      </c>
      <c r="T67" s="228"/>
      <c r="U67" s="228"/>
      <c r="V67" s="199"/>
      <c r="W67" s="199"/>
      <c r="X67" s="228"/>
      <c r="Y67" s="228"/>
      <c r="Z67" s="250">
        <v>7998.45</v>
      </c>
      <c r="AA67" s="250">
        <v>7998.45</v>
      </c>
      <c r="AB67" s="228"/>
      <c r="AC67" s="228"/>
      <c r="AD67" s="250">
        <v>26439.99</v>
      </c>
      <c r="AE67" s="250">
        <v>26439.99</v>
      </c>
      <c r="AF67" s="228"/>
      <c r="AG67" s="228"/>
      <c r="AH67" s="199"/>
      <c r="AI67" s="199"/>
      <c r="AJ67" s="228"/>
      <c r="AK67" s="228"/>
      <c r="AL67" s="199"/>
      <c r="AM67" s="199"/>
      <c r="AN67" s="228"/>
      <c r="AO67" s="228"/>
      <c r="AP67" s="199"/>
      <c r="AQ67" s="199"/>
      <c r="AR67" s="228"/>
      <c r="AS67" s="228"/>
      <c r="AT67" s="199"/>
      <c r="AU67" s="199"/>
      <c r="AV67" s="228"/>
      <c r="AW67" s="228"/>
      <c r="AX67" s="199"/>
      <c r="AY67" s="199"/>
      <c r="AZ67" s="228"/>
      <c r="BA67" s="228"/>
      <c r="BB67" s="199"/>
      <c r="BC67" s="199"/>
      <c r="BD67" s="228"/>
      <c r="BE67" s="228"/>
      <c r="BF67" s="236"/>
      <c r="BG67" s="264">
        <v>41907.78</v>
      </c>
      <c r="BH67" s="264">
        <v>0</v>
      </c>
    </row>
    <row r="68" spans="1:60" ht="48" x14ac:dyDescent="0.25">
      <c r="A68" s="234"/>
      <c r="B68" s="227" t="s">
        <v>458</v>
      </c>
      <c r="C68" s="199"/>
      <c r="D68" s="199"/>
      <c r="E68" s="199">
        <v>61000</v>
      </c>
      <c r="F68" s="199">
        <v>15870</v>
      </c>
      <c r="G68" s="267">
        <v>15870</v>
      </c>
      <c r="H68" s="211">
        <v>0</v>
      </c>
      <c r="I68" s="211">
        <v>42</v>
      </c>
      <c r="J68" s="199">
        <v>0</v>
      </c>
      <c r="K68" s="199">
        <v>0</v>
      </c>
      <c r="L68" s="228"/>
      <c r="M68" s="228"/>
      <c r="N68" s="199"/>
      <c r="O68" s="199"/>
      <c r="P68" s="228"/>
      <c r="Q68" s="228">
        <v>42</v>
      </c>
      <c r="R68" s="199"/>
      <c r="S68" s="199"/>
      <c r="T68" s="228"/>
      <c r="U68" s="228"/>
      <c r="V68" s="199">
        <v>15870</v>
      </c>
      <c r="W68" s="199">
        <v>15870</v>
      </c>
      <c r="X68" s="228"/>
      <c r="Y68" s="228"/>
      <c r="Z68" s="250"/>
      <c r="AA68" s="250"/>
      <c r="AB68" s="228"/>
      <c r="AC68" s="228"/>
      <c r="AD68" s="250"/>
      <c r="AE68" s="250"/>
      <c r="AF68" s="228"/>
      <c r="AG68" s="228"/>
      <c r="AH68" s="199"/>
      <c r="AI68" s="199"/>
      <c r="AJ68" s="228"/>
      <c r="AK68" s="228"/>
      <c r="AL68" s="199"/>
      <c r="AM68" s="199"/>
      <c r="AN68" s="228"/>
      <c r="AO68" s="228"/>
      <c r="AP68" s="199"/>
      <c r="AQ68" s="199"/>
      <c r="AR68" s="228"/>
      <c r="AS68" s="228"/>
      <c r="AT68" s="199"/>
      <c r="AU68" s="199"/>
      <c r="AV68" s="228"/>
      <c r="AW68" s="228"/>
      <c r="AX68" s="199"/>
      <c r="AY68" s="199"/>
      <c r="AZ68" s="228"/>
      <c r="BA68" s="228"/>
      <c r="BB68" s="199"/>
      <c r="BC68" s="199"/>
      <c r="BD68" s="228"/>
      <c r="BE68" s="228"/>
      <c r="BF68" s="236"/>
      <c r="BG68" s="264">
        <v>15870</v>
      </c>
      <c r="BH68" s="264">
        <v>0</v>
      </c>
    </row>
    <row r="69" spans="1:60" ht="60" x14ac:dyDescent="0.25">
      <c r="A69" s="234"/>
      <c r="B69" s="227" t="s">
        <v>459</v>
      </c>
      <c r="C69" s="199"/>
      <c r="D69" s="199"/>
      <c r="E69" s="199">
        <v>48000</v>
      </c>
      <c r="F69" s="199">
        <v>154287.17000000001</v>
      </c>
      <c r="G69" s="267">
        <v>154287.17000000001</v>
      </c>
      <c r="H69" s="211"/>
      <c r="I69" s="211"/>
      <c r="J69" s="199">
        <v>0</v>
      </c>
      <c r="K69" s="199">
        <v>0</v>
      </c>
      <c r="L69" s="228"/>
      <c r="M69" s="228"/>
      <c r="N69" s="199"/>
      <c r="O69" s="199"/>
      <c r="P69" s="228"/>
      <c r="Q69" s="228"/>
      <c r="R69" s="199"/>
      <c r="S69" s="199"/>
      <c r="T69" s="228"/>
      <c r="U69" s="228"/>
      <c r="V69" s="199"/>
      <c r="W69" s="199"/>
      <c r="X69" s="228"/>
      <c r="Y69" s="228"/>
      <c r="Z69" s="250"/>
      <c r="AA69" s="250"/>
      <c r="AB69" s="228"/>
      <c r="AC69" s="228"/>
      <c r="AD69" s="250">
        <v>154287.17000000001</v>
      </c>
      <c r="AE69" s="250">
        <v>154287.17000000001</v>
      </c>
      <c r="AF69" s="228"/>
      <c r="AG69" s="228"/>
      <c r="AH69" s="199"/>
      <c r="AI69" s="199"/>
      <c r="AJ69" s="228"/>
      <c r="AK69" s="228"/>
      <c r="AL69" s="199"/>
      <c r="AM69" s="199"/>
      <c r="AN69" s="228"/>
      <c r="AO69" s="228"/>
      <c r="AP69" s="199"/>
      <c r="AQ69" s="199"/>
      <c r="AR69" s="228"/>
      <c r="AS69" s="228"/>
      <c r="AT69" s="199"/>
      <c r="AU69" s="199"/>
      <c r="AV69" s="228"/>
      <c r="AW69" s="228"/>
      <c r="AX69" s="199"/>
      <c r="AY69" s="199"/>
      <c r="AZ69" s="228"/>
      <c r="BA69" s="228"/>
      <c r="BB69" s="199"/>
      <c r="BC69" s="199"/>
      <c r="BD69" s="228"/>
      <c r="BE69" s="228"/>
      <c r="BF69" s="236"/>
      <c r="BG69" s="264">
        <v>154287.17000000001</v>
      </c>
      <c r="BH69" s="264">
        <v>0</v>
      </c>
    </row>
    <row r="70" spans="1:60" ht="60" x14ac:dyDescent="0.25">
      <c r="A70" s="234"/>
      <c r="B70" s="227" t="s">
        <v>460</v>
      </c>
      <c r="C70" s="199"/>
      <c r="D70" s="199"/>
      <c r="E70" s="199">
        <v>358500</v>
      </c>
      <c r="F70" s="199">
        <v>112003.2</v>
      </c>
      <c r="G70" s="267">
        <v>112003.2</v>
      </c>
      <c r="H70" s="211"/>
      <c r="I70" s="211"/>
      <c r="J70" s="199">
        <v>0</v>
      </c>
      <c r="K70" s="199">
        <v>0</v>
      </c>
      <c r="L70" s="228"/>
      <c r="M70" s="228"/>
      <c r="N70" s="199">
        <v>112003.2</v>
      </c>
      <c r="O70" s="199">
        <v>112003.2</v>
      </c>
      <c r="P70" s="228"/>
      <c r="Q70" s="228"/>
      <c r="R70" s="199"/>
      <c r="S70" s="199"/>
      <c r="T70" s="228"/>
      <c r="U70" s="228"/>
      <c r="V70" s="199"/>
      <c r="W70" s="199"/>
      <c r="X70" s="228"/>
      <c r="Y70" s="228"/>
      <c r="Z70" s="250"/>
      <c r="AA70" s="250"/>
      <c r="AB70" s="228"/>
      <c r="AC70" s="228"/>
      <c r="AD70" s="250"/>
      <c r="AE70" s="250"/>
      <c r="AF70" s="228"/>
      <c r="AG70" s="228"/>
      <c r="AH70" s="199"/>
      <c r="AI70" s="199"/>
      <c r="AJ70" s="228"/>
      <c r="AK70" s="228"/>
      <c r="AL70" s="199"/>
      <c r="AM70" s="199"/>
      <c r="AN70" s="228"/>
      <c r="AO70" s="228"/>
      <c r="AP70" s="199"/>
      <c r="AQ70" s="199"/>
      <c r="AR70" s="228"/>
      <c r="AS70" s="228"/>
      <c r="AT70" s="199"/>
      <c r="AU70" s="199"/>
      <c r="AV70" s="228"/>
      <c r="AW70" s="228"/>
      <c r="AX70" s="199"/>
      <c r="AY70" s="199"/>
      <c r="AZ70" s="228"/>
      <c r="BA70" s="228"/>
      <c r="BB70" s="199"/>
      <c r="BC70" s="199"/>
      <c r="BD70" s="228"/>
      <c r="BE70" s="228"/>
      <c r="BF70" s="236"/>
      <c r="BG70" s="264">
        <v>112003.2</v>
      </c>
      <c r="BH70" s="264">
        <v>0</v>
      </c>
    </row>
    <row r="71" spans="1:60" ht="60" x14ac:dyDescent="0.25">
      <c r="A71" s="209"/>
      <c r="B71" s="227" t="s">
        <v>461</v>
      </c>
      <c r="C71" s="199"/>
      <c r="D71" s="199"/>
      <c r="E71" s="199">
        <v>521000</v>
      </c>
      <c r="F71" s="199">
        <v>106237.34</v>
      </c>
      <c r="G71" s="267">
        <v>106237.34</v>
      </c>
      <c r="H71" s="211"/>
      <c r="I71" s="211"/>
      <c r="J71" s="199">
        <v>0</v>
      </c>
      <c r="K71" s="199">
        <v>0</v>
      </c>
      <c r="L71" s="228"/>
      <c r="M71" s="228"/>
      <c r="N71" s="199">
        <v>54939.91</v>
      </c>
      <c r="O71" s="199">
        <v>54939.91</v>
      </c>
      <c r="P71" s="228"/>
      <c r="Q71" s="228"/>
      <c r="R71" s="199"/>
      <c r="S71" s="199"/>
      <c r="T71" s="228"/>
      <c r="U71" s="228"/>
      <c r="V71" s="199">
        <v>51297.43</v>
      </c>
      <c r="W71" s="199">
        <v>51297.43</v>
      </c>
      <c r="X71" s="228"/>
      <c r="Y71" s="228"/>
      <c r="Z71" s="250"/>
      <c r="AA71" s="250"/>
      <c r="AB71" s="228"/>
      <c r="AC71" s="228"/>
      <c r="AD71" s="250"/>
      <c r="AE71" s="250"/>
      <c r="AF71" s="228"/>
      <c r="AG71" s="228"/>
      <c r="AH71" s="199"/>
      <c r="AI71" s="199"/>
      <c r="AJ71" s="228"/>
      <c r="AK71" s="228"/>
      <c r="AL71" s="199"/>
      <c r="AM71" s="199"/>
      <c r="AN71" s="228"/>
      <c r="AO71" s="228"/>
      <c r="AP71" s="199"/>
      <c r="AQ71" s="199"/>
      <c r="AR71" s="228"/>
      <c r="AS71" s="228"/>
      <c r="AT71" s="199"/>
      <c r="AU71" s="199"/>
      <c r="AV71" s="228"/>
      <c r="AW71" s="228"/>
      <c r="AX71" s="199"/>
      <c r="AY71" s="199"/>
      <c r="AZ71" s="228"/>
      <c r="BA71" s="228"/>
      <c r="BB71" s="199"/>
      <c r="BC71" s="199"/>
      <c r="BD71" s="228"/>
      <c r="BE71" s="228"/>
      <c r="BF71" s="236"/>
      <c r="BG71" s="264">
        <v>106237.34</v>
      </c>
      <c r="BH71" s="264">
        <v>0</v>
      </c>
    </row>
    <row r="72" spans="1:60" ht="48" x14ac:dyDescent="0.25">
      <c r="A72" s="209"/>
      <c r="B72" s="227" t="s">
        <v>462</v>
      </c>
      <c r="C72" s="199"/>
      <c r="D72" s="199"/>
      <c r="E72" s="199">
        <v>219000</v>
      </c>
      <c r="F72" s="199">
        <v>0</v>
      </c>
      <c r="G72" s="267">
        <v>0</v>
      </c>
      <c r="H72" s="211"/>
      <c r="I72" s="211"/>
      <c r="J72" s="199">
        <v>0</v>
      </c>
      <c r="K72" s="199">
        <v>0</v>
      </c>
      <c r="L72" s="228"/>
      <c r="M72" s="228"/>
      <c r="N72" s="199"/>
      <c r="O72" s="199"/>
      <c r="P72" s="228"/>
      <c r="Q72" s="228"/>
      <c r="R72" s="199"/>
      <c r="S72" s="199"/>
      <c r="T72" s="228"/>
      <c r="U72" s="228"/>
      <c r="V72" s="199"/>
      <c r="W72" s="199"/>
      <c r="X72" s="228"/>
      <c r="Y72" s="228"/>
      <c r="Z72" s="250"/>
      <c r="AA72" s="250"/>
      <c r="AB72" s="228"/>
      <c r="AC72" s="228"/>
      <c r="AD72" s="250"/>
      <c r="AE72" s="250"/>
      <c r="AF72" s="228"/>
      <c r="AG72" s="228"/>
      <c r="AH72" s="199"/>
      <c r="AI72" s="199"/>
      <c r="AJ72" s="228"/>
      <c r="AK72" s="228"/>
      <c r="AL72" s="199"/>
      <c r="AM72" s="199"/>
      <c r="AN72" s="228"/>
      <c r="AO72" s="228"/>
      <c r="AP72" s="199"/>
      <c r="AQ72" s="199"/>
      <c r="AR72" s="228"/>
      <c r="AS72" s="228"/>
      <c r="AT72" s="199"/>
      <c r="AU72" s="199"/>
      <c r="AV72" s="228"/>
      <c r="AW72" s="228"/>
      <c r="AX72" s="199"/>
      <c r="AY72" s="199"/>
      <c r="AZ72" s="228"/>
      <c r="BA72" s="228"/>
      <c r="BB72" s="199"/>
      <c r="BC72" s="199"/>
      <c r="BD72" s="228"/>
      <c r="BE72" s="228"/>
      <c r="BF72" s="236"/>
      <c r="BG72" s="264">
        <v>0</v>
      </c>
      <c r="BH72" s="264">
        <v>0</v>
      </c>
    </row>
    <row r="73" spans="1:60" ht="48" x14ac:dyDescent="0.25">
      <c r="A73" s="234"/>
      <c r="B73" s="227" t="s">
        <v>463</v>
      </c>
      <c r="C73" s="199"/>
      <c r="D73" s="199"/>
      <c r="E73" s="199">
        <v>216000</v>
      </c>
      <c r="F73" s="199">
        <v>108000</v>
      </c>
      <c r="G73" s="267">
        <v>108000</v>
      </c>
      <c r="H73" s="211"/>
      <c r="I73" s="211"/>
      <c r="J73" s="218">
        <v>18000</v>
      </c>
      <c r="K73" s="218">
        <v>18000</v>
      </c>
      <c r="L73" s="211"/>
      <c r="M73" s="211"/>
      <c r="N73" s="218">
        <v>18000</v>
      </c>
      <c r="O73" s="218">
        <v>18000</v>
      </c>
      <c r="P73" s="211"/>
      <c r="Q73" s="211"/>
      <c r="R73" s="218">
        <v>27000</v>
      </c>
      <c r="S73" s="218">
        <v>27000</v>
      </c>
      <c r="T73" s="211"/>
      <c r="U73" s="211"/>
      <c r="V73" s="218">
        <v>9000</v>
      </c>
      <c r="W73" s="218">
        <v>9000</v>
      </c>
      <c r="X73" s="211"/>
      <c r="Y73" s="211"/>
      <c r="Z73" s="252">
        <v>18000</v>
      </c>
      <c r="AA73" s="252">
        <v>18000</v>
      </c>
      <c r="AB73" s="211"/>
      <c r="AC73" s="211"/>
      <c r="AD73" s="252">
        <v>18000</v>
      </c>
      <c r="AE73" s="252">
        <v>18000</v>
      </c>
      <c r="AF73" s="211"/>
      <c r="AG73" s="211"/>
      <c r="AH73" s="218"/>
      <c r="AI73" s="218"/>
      <c r="AJ73" s="211"/>
      <c r="AK73" s="211"/>
      <c r="AL73" s="218"/>
      <c r="AM73" s="218"/>
      <c r="AN73" s="211"/>
      <c r="AO73" s="211"/>
      <c r="AP73" s="218"/>
      <c r="AQ73" s="218"/>
      <c r="AR73" s="211"/>
      <c r="AS73" s="211"/>
      <c r="AT73" s="218"/>
      <c r="AU73" s="218"/>
      <c r="AV73" s="211"/>
      <c r="AW73" s="211"/>
      <c r="AX73" s="218"/>
      <c r="AY73" s="218"/>
      <c r="AZ73" s="211"/>
      <c r="BA73" s="211"/>
      <c r="BB73" s="218"/>
      <c r="BC73" s="218"/>
      <c r="BD73" s="211"/>
      <c r="BE73" s="211"/>
      <c r="BF73" s="236"/>
      <c r="BG73" s="264">
        <v>108000</v>
      </c>
      <c r="BH73" s="264">
        <v>0</v>
      </c>
    </row>
    <row r="74" spans="1:60" ht="25.5" x14ac:dyDescent="0.25">
      <c r="A74" s="203" t="s">
        <v>464</v>
      </c>
      <c r="B74" s="204" t="s">
        <v>3</v>
      </c>
      <c r="C74" s="205">
        <v>10500000</v>
      </c>
      <c r="D74" s="205">
        <v>10500000</v>
      </c>
      <c r="E74" s="205">
        <v>10500000</v>
      </c>
      <c r="F74" s="205">
        <v>3920037.9440000001</v>
      </c>
      <c r="G74" s="269">
        <v>3848845.92</v>
      </c>
      <c r="H74" s="207">
        <v>10085</v>
      </c>
      <c r="I74" s="207">
        <v>11426</v>
      </c>
      <c r="J74" s="205">
        <v>600397.67000000004</v>
      </c>
      <c r="K74" s="205">
        <v>576585.67000000004</v>
      </c>
      <c r="L74" s="207">
        <v>1540</v>
      </c>
      <c r="M74" s="207">
        <v>1704</v>
      </c>
      <c r="N74" s="205">
        <v>679130.67</v>
      </c>
      <c r="O74" s="205">
        <v>695420.65</v>
      </c>
      <c r="P74" s="207">
        <v>1863</v>
      </c>
      <c r="Q74" s="207">
        <v>2009</v>
      </c>
      <c r="R74" s="205">
        <v>670298.65399999998</v>
      </c>
      <c r="S74" s="205">
        <v>677820.65</v>
      </c>
      <c r="T74" s="207">
        <v>1847</v>
      </c>
      <c r="U74" s="207">
        <v>1969</v>
      </c>
      <c r="V74" s="245">
        <v>661561.65</v>
      </c>
      <c r="W74" s="205">
        <v>661561.65</v>
      </c>
      <c r="X74" s="207">
        <v>1738</v>
      </c>
      <c r="Y74" s="207">
        <v>1930</v>
      </c>
      <c r="Z74" s="249">
        <v>665473.65</v>
      </c>
      <c r="AA74" s="249">
        <v>654397.65</v>
      </c>
      <c r="AB74" s="207">
        <v>1779</v>
      </c>
      <c r="AC74" s="207">
        <v>1961</v>
      </c>
      <c r="AD74" s="249">
        <v>643175.65</v>
      </c>
      <c r="AE74" s="249">
        <v>583059.65</v>
      </c>
      <c r="AF74" s="207">
        <v>1694</v>
      </c>
      <c r="AG74" s="207">
        <v>1853</v>
      </c>
      <c r="AH74" s="205">
        <v>0</v>
      </c>
      <c r="AI74" s="205">
        <v>0</v>
      </c>
      <c r="AJ74" s="207">
        <v>0</v>
      </c>
      <c r="AK74" s="207">
        <v>0</v>
      </c>
      <c r="AL74" s="205">
        <v>0</v>
      </c>
      <c r="AM74" s="205">
        <v>0</v>
      </c>
      <c r="AN74" s="207">
        <v>0</v>
      </c>
      <c r="AO74" s="207">
        <v>0</v>
      </c>
      <c r="AP74" s="205">
        <v>0</v>
      </c>
      <c r="AQ74" s="205">
        <v>0</v>
      </c>
      <c r="AR74" s="207">
        <v>0</v>
      </c>
      <c r="AS74" s="207">
        <v>0</v>
      </c>
      <c r="AT74" s="205">
        <v>0</v>
      </c>
      <c r="AU74" s="205">
        <v>0</v>
      </c>
      <c r="AV74" s="207">
        <v>0</v>
      </c>
      <c r="AW74" s="207">
        <v>0</v>
      </c>
      <c r="AX74" s="205">
        <v>0</v>
      </c>
      <c r="AY74" s="205">
        <v>0</v>
      </c>
      <c r="AZ74" s="207">
        <v>0</v>
      </c>
      <c r="BA74" s="207">
        <v>0</v>
      </c>
      <c r="BB74" s="205">
        <v>0</v>
      </c>
      <c r="BC74" s="205">
        <v>0</v>
      </c>
      <c r="BD74" s="207">
        <v>0</v>
      </c>
      <c r="BE74" s="207">
        <v>0</v>
      </c>
      <c r="BF74" s="236"/>
      <c r="BG74" s="264">
        <v>3920037.9440000001</v>
      </c>
      <c r="BH74" s="264">
        <v>0</v>
      </c>
    </row>
    <row r="75" spans="1:60" ht="40.5" x14ac:dyDescent="0.25">
      <c r="A75" s="234"/>
      <c r="B75" s="238" t="s">
        <v>201</v>
      </c>
      <c r="C75" s="199"/>
      <c r="D75" s="199"/>
      <c r="E75" s="199">
        <v>724600</v>
      </c>
      <c r="F75" s="199">
        <v>362298</v>
      </c>
      <c r="G75" s="267">
        <v>362298</v>
      </c>
      <c r="H75" s="211"/>
      <c r="I75" s="211"/>
      <c r="J75" s="199">
        <v>60383</v>
      </c>
      <c r="K75" s="199">
        <v>60383</v>
      </c>
      <c r="L75" s="211"/>
      <c r="M75" s="211"/>
      <c r="N75" s="199">
        <v>60383</v>
      </c>
      <c r="O75" s="199">
        <v>60383</v>
      </c>
      <c r="P75" s="211"/>
      <c r="Q75" s="211"/>
      <c r="R75" s="199">
        <v>60383</v>
      </c>
      <c r="S75" s="199">
        <v>60383</v>
      </c>
      <c r="T75" s="211"/>
      <c r="U75" s="211"/>
      <c r="V75" s="244">
        <v>60383</v>
      </c>
      <c r="W75" s="199">
        <v>60383</v>
      </c>
      <c r="X75" s="211"/>
      <c r="Y75" s="211"/>
      <c r="Z75" s="250">
        <v>60383</v>
      </c>
      <c r="AA75" s="250">
        <v>60383</v>
      </c>
      <c r="AB75" s="211"/>
      <c r="AC75" s="211"/>
      <c r="AD75" s="250">
        <v>60383</v>
      </c>
      <c r="AE75" s="250">
        <v>60383</v>
      </c>
      <c r="AF75" s="211"/>
      <c r="AG75" s="211"/>
      <c r="AH75" s="199"/>
      <c r="AI75" s="199"/>
      <c r="AJ75" s="211"/>
      <c r="AK75" s="211"/>
      <c r="AL75" s="199"/>
      <c r="AM75" s="199"/>
      <c r="AN75" s="211"/>
      <c r="AO75" s="211"/>
      <c r="AP75" s="199"/>
      <c r="AQ75" s="199"/>
      <c r="AR75" s="211"/>
      <c r="AS75" s="211"/>
      <c r="AT75" s="199"/>
      <c r="AU75" s="199"/>
      <c r="AV75" s="211"/>
      <c r="AW75" s="211"/>
      <c r="AX75" s="199"/>
      <c r="AY75" s="199"/>
      <c r="AZ75" s="211"/>
      <c r="BA75" s="211"/>
      <c r="BB75" s="199"/>
      <c r="BC75" s="199"/>
      <c r="BD75" s="211"/>
      <c r="BE75" s="211"/>
      <c r="BF75" s="236"/>
      <c r="BG75" s="264">
        <v>362298</v>
      </c>
      <c r="BH75" s="264">
        <v>0</v>
      </c>
    </row>
    <row r="76" spans="1:60" ht="27" x14ac:dyDescent="0.25">
      <c r="A76" s="234"/>
      <c r="B76" s="238" t="s">
        <v>202</v>
      </c>
      <c r="C76" s="199"/>
      <c r="D76" s="199"/>
      <c r="E76" s="199">
        <v>8923200</v>
      </c>
      <c r="F76" s="199">
        <v>3335640</v>
      </c>
      <c r="G76" s="267">
        <v>3264448</v>
      </c>
      <c r="H76" s="211">
        <v>10085</v>
      </c>
      <c r="I76" s="211">
        <v>11426</v>
      </c>
      <c r="J76" s="199">
        <v>502998</v>
      </c>
      <c r="K76" s="199">
        <v>479186</v>
      </c>
      <c r="L76" s="211">
        <v>1540</v>
      </c>
      <c r="M76" s="211">
        <v>1704</v>
      </c>
      <c r="N76" s="199">
        <v>581731</v>
      </c>
      <c r="O76" s="199">
        <v>598021</v>
      </c>
      <c r="P76" s="211">
        <v>1863</v>
      </c>
      <c r="Q76" s="211">
        <v>2009</v>
      </c>
      <c r="R76" s="199">
        <v>572899</v>
      </c>
      <c r="S76" s="199">
        <v>580421</v>
      </c>
      <c r="T76" s="211">
        <v>1847</v>
      </c>
      <c r="U76" s="211">
        <v>1969</v>
      </c>
      <c r="V76" s="244">
        <v>564162</v>
      </c>
      <c r="W76" s="199">
        <v>564162</v>
      </c>
      <c r="X76" s="211">
        <v>1738</v>
      </c>
      <c r="Y76" s="211">
        <v>1930</v>
      </c>
      <c r="Z76" s="250">
        <v>568074</v>
      </c>
      <c r="AA76" s="250">
        <v>556998</v>
      </c>
      <c r="AB76" s="211">
        <v>1779</v>
      </c>
      <c r="AC76" s="211">
        <v>1961</v>
      </c>
      <c r="AD76" s="250">
        <v>545776</v>
      </c>
      <c r="AE76" s="250">
        <v>485660</v>
      </c>
      <c r="AF76" s="211">
        <v>1694</v>
      </c>
      <c r="AG76" s="211">
        <v>1853</v>
      </c>
      <c r="AH76" s="199"/>
      <c r="AI76" s="199"/>
      <c r="AJ76" s="211"/>
      <c r="AK76" s="211"/>
      <c r="AL76" s="199"/>
      <c r="AM76" s="199"/>
      <c r="AN76" s="211"/>
      <c r="AO76" s="211"/>
      <c r="AP76" s="199"/>
      <c r="AQ76" s="199"/>
      <c r="AR76" s="211"/>
      <c r="AS76" s="211"/>
      <c r="AT76" s="199"/>
      <c r="AU76" s="199"/>
      <c r="AV76" s="211"/>
      <c r="AW76" s="211"/>
      <c r="AX76" s="199"/>
      <c r="AY76" s="199"/>
      <c r="AZ76" s="211"/>
      <c r="BA76" s="211"/>
      <c r="BB76" s="199"/>
      <c r="BC76" s="199"/>
      <c r="BD76" s="211"/>
      <c r="BE76" s="211"/>
      <c r="BF76" s="236"/>
      <c r="BG76" s="264">
        <v>3335640</v>
      </c>
      <c r="BH76" s="264">
        <v>0</v>
      </c>
    </row>
    <row r="77" spans="1:60" ht="81" x14ac:dyDescent="0.25">
      <c r="A77" s="234"/>
      <c r="B77" s="238" t="s">
        <v>203</v>
      </c>
      <c r="C77" s="199"/>
      <c r="D77" s="199"/>
      <c r="E77" s="199">
        <v>444200</v>
      </c>
      <c r="F77" s="199">
        <v>222099.94399999999</v>
      </c>
      <c r="G77" s="267">
        <v>222099.91999999998</v>
      </c>
      <c r="H77" s="211"/>
      <c r="I77" s="211"/>
      <c r="J77" s="199">
        <v>37016.67</v>
      </c>
      <c r="K77" s="199">
        <v>37016.67</v>
      </c>
      <c r="L77" s="211"/>
      <c r="M77" s="211"/>
      <c r="N77" s="199">
        <v>37016.67</v>
      </c>
      <c r="O77" s="199">
        <v>37016.65</v>
      </c>
      <c r="P77" s="211"/>
      <c r="Q77" s="211"/>
      <c r="R77" s="199">
        <v>37016.654000000002</v>
      </c>
      <c r="S77" s="199">
        <v>37016.65</v>
      </c>
      <c r="T77" s="211"/>
      <c r="U77" s="211"/>
      <c r="V77" s="244">
        <v>37016.65</v>
      </c>
      <c r="W77" s="199">
        <v>37016.65</v>
      </c>
      <c r="X77" s="211"/>
      <c r="Y77" s="211"/>
      <c r="Z77" s="250">
        <v>37016.65</v>
      </c>
      <c r="AA77" s="250">
        <v>37016.65</v>
      </c>
      <c r="AB77" s="211"/>
      <c r="AC77" s="211"/>
      <c r="AD77" s="250">
        <v>37016.65</v>
      </c>
      <c r="AE77" s="250">
        <v>37016.65</v>
      </c>
      <c r="AF77" s="211"/>
      <c r="AG77" s="211"/>
      <c r="AH77" s="199"/>
      <c r="AI77" s="199"/>
      <c r="AJ77" s="211"/>
      <c r="AK77" s="211"/>
      <c r="AL77" s="199"/>
      <c r="AM77" s="199"/>
      <c r="AN77" s="211"/>
      <c r="AO77" s="211"/>
      <c r="AP77" s="199"/>
      <c r="AQ77" s="199"/>
      <c r="AR77" s="211"/>
      <c r="AS77" s="211"/>
      <c r="AT77" s="199"/>
      <c r="AU77" s="199"/>
      <c r="AV77" s="211"/>
      <c r="AW77" s="211"/>
      <c r="AX77" s="199"/>
      <c r="AY77" s="199"/>
      <c r="AZ77" s="211"/>
      <c r="BA77" s="211"/>
      <c r="BB77" s="199"/>
      <c r="BC77" s="199"/>
      <c r="BD77" s="211"/>
      <c r="BE77" s="211"/>
      <c r="BF77" s="236"/>
      <c r="BG77" s="264">
        <v>222099.94400000002</v>
      </c>
      <c r="BH77" s="264">
        <v>0</v>
      </c>
    </row>
    <row r="78" spans="1:60" ht="67.5" x14ac:dyDescent="0.25">
      <c r="A78" s="234"/>
      <c r="B78" s="238" t="s">
        <v>204</v>
      </c>
      <c r="C78" s="199"/>
      <c r="D78" s="199"/>
      <c r="E78" s="199">
        <v>400000</v>
      </c>
      <c r="F78" s="199">
        <v>0</v>
      </c>
      <c r="G78" s="267">
        <v>0</v>
      </c>
      <c r="H78" s="211"/>
      <c r="I78" s="211"/>
      <c r="J78" s="199">
        <v>0</v>
      </c>
      <c r="K78" s="199">
        <v>0</v>
      </c>
      <c r="L78" s="211"/>
      <c r="M78" s="211"/>
      <c r="N78" s="199"/>
      <c r="O78" s="199"/>
      <c r="P78" s="211"/>
      <c r="Q78" s="211"/>
      <c r="R78" s="199"/>
      <c r="S78" s="199"/>
      <c r="T78" s="211"/>
      <c r="U78" s="211"/>
      <c r="V78" s="244"/>
      <c r="W78" s="199"/>
      <c r="X78" s="211"/>
      <c r="Y78" s="211"/>
      <c r="Z78" s="250"/>
      <c r="AA78" s="250"/>
      <c r="AB78" s="211"/>
      <c r="AC78" s="211"/>
      <c r="AD78" s="250"/>
      <c r="AE78" s="250"/>
      <c r="AF78" s="211"/>
      <c r="AG78" s="211"/>
      <c r="AH78" s="199"/>
      <c r="AI78" s="199"/>
      <c r="AJ78" s="211"/>
      <c r="AK78" s="211"/>
      <c r="AL78" s="199"/>
      <c r="AM78" s="199"/>
      <c r="AN78" s="211"/>
      <c r="AO78" s="211"/>
      <c r="AP78" s="199"/>
      <c r="AQ78" s="199"/>
      <c r="AR78" s="211"/>
      <c r="AS78" s="211"/>
      <c r="AT78" s="199"/>
      <c r="AU78" s="199"/>
      <c r="AV78" s="211"/>
      <c r="AW78" s="211"/>
      <c r="AX78" s="199"/>
      <c r="AY78" s="199"/>
      <c r="AZ78" s="211"/>
      <c r="BA78" s="211"/>
      <c r="BB78" s="199"/>
      <c r="BC78" s="199"/>
      <c r="BD78" s="211"/>
      <c r="BE78" s="211"/>
      <c r="BF78" s="236"/>
      <c r="BG78" s="264">
        <v>0</v>
      </c>
      <c r="BH78" s="264">
        <v>0</v>
      </c>
    </row>
    <row r="79" spans="1:60" ht="54" x14ac:dyDescent="0.25">
      <c r="A79" s="230"/>
      <c r="B79" s="238" t="s">
        <v>465</v>
      </c>
      <c r="C79" s="200"/>
      <c r="D79" s="200"/>
      <c r="E79" s="199">
        <v>8000</v>
      </c>
      <c r="F79" s="199">
        <v>0</v>
      </c>
      <c r="G79" s="267">
        <v>0</v>
      </c>
      <c r="H79" s="211"/>
      <c r="I79" s="211"/>
      <c r="J79" s="199">
        <v>0</v>
      </c>
      <c r="K79" s="199">
        <v>0</v>
      </c>
      <c r="L79" s="211"/>
      <c r="M79" s="211"/>
      <c r="N79" s="199"/>
      <c r="O79" s="199"/>
      <c r="P79" s="211"/>
      <c r="Q79" s="211"/>
      <c r="R79" s="199"/>
      <c r="S79" s="199"/>
      <c r="T79" s="211"/>
      <c r="U79" s="211">
        <v>0</v>
      </c>
      <c r="V79" s="244">
        <v>0</v>
      </c>
      <c r="W79" s="199">
        <v>0</v>
      </c>
      <c r="X79" s="211">
        <v>0</v>
      </c>
      <c r="Y79" s="211">
        <v>0</v>
      </c>
      <c r="Z79" s="250">
        <v>0</v>
      </c>
      <c r="AA79" s="250">
        <v>0</v>
      </c>
      <c r="AB79" s="211">
        <v>0</v>
      </c>
      <c r="AC79" s="211">
        <v>0</v>
      </c>
      <c r="AD79" s="250">
        <v>0</v>
      </c>
      <c r="AE79" s="250">
        <v>0</v>
      </c>
      <c r="AF79" s="211">
        <v>0</v>
      </c>
      <c r="AG79" s="211">
        <v>0</v>
      </c>
      <c r="AH79" s="199"/>
      <c r="AI79" s="199"/>
      <c r="AJ79" s="211"/>
      <c r="AK79" s="211"/>
      <c r="AL79" s="199"/>
      <c r="AM79" s="199"/>
      <c r="AN79" s="211"/>
      <c r="AO79" s="211"/>
      <c r="AP79" s="199"/>
      <c r="AQ79" s="199"/>
      <c r="AR79" s="211"/>
      <c r="AS79" s="211"/>
      <c r="AT79" s="199"/>
      <c r="AU79" s="199"/>
      <c r="AV79" s="211"/>
      <c r="AW79" s="211"/>
      <c r="AX79" s="199"/>
      <c r="AY79" s="199"/>
      <c r="AZ79" s="211"/>
      <c r="BA79" s="211"/>
      <c r="BB79" s="199"/>
      <c r="BC79" s="199"/>
      <c r="BD79" s="211"/>
      <c r="BE79" s="211"/>
      <c r="BF79" s="236"/>
      <c r="BG79" s="264">
        <v>0</v>
      </c>
      <c r="BH79" s="264">
        <v>0</v>
      </c>
    </row>
    <row r="80" spans="1:60" x14ac:dyDescent="0.25">
      <c r="A80" s="203" t="s">
        <v>208</v>
      </c>
      <c r="B80" s="204" t="s">
        <v>207</v>
      </c>
      <c r="C80" s="205">
        <v>26000000</v>
      </c>
      <c r="D80" s="205">
        <v>26000000</v>
      </c>
      <c r="E80" s="205">
        <v>26000000</v>
      </c>
      <c r="F80" s="205">
        <v>12019577.449999999</v>
      </c>
      <c r="G80" s="269">
        <v>11980577.449999999</v>
      </c>
      <c r="H80" s="207">
        <v>0</v>
      </c>
      <c r="I80" s="207">
        <v>0</v>
      </c>
      <c r="J80" s="205">
        <v>1850739.85</v>
      </c>
      <c r="K80" s="205">
        <v>1732894.85</v>
      </c>
      <c r="L80" s="207">
        <v>0</v>
      </c>
      <c r="M80" s="207">
        <v>0</v>
      </c>
      <c r="N80" s="205">
        <v>1993086.72</v>
      </c>
      <c r="O80" s="205">
        <v>2102609.17</v>
      </c>
      <c r="P80" s="207">
        <v>0</v>
      </c>
      <c r="Q80" s="207">
        <v>0</v>
      </c>
      <c r="R80" s="205">
        <v>2159992.4</v>
      </c>
      <c r="S80" s="205">
        <v>2167404.9499999997</v>
      </c>
      <c r="T80" s="207">
        <v>0</v>
      </c>
      <c r="U80" s="207">
        <v>0</v>
      </c>
      <c r="V80" s="245">
        <v>1940507.04</v>
      </c>
      <c r="W80" s="205">
        <v>1941417.04</v>
      </c>
      <c r="X80" s="207">
        <v>0</v>
      </c>
      <c r="Y80" s="207">
        <v>0</v>
      </c>
      <c r="Z80" s="249">
        <v>2001288.47</v>
      </c>
      <c r="AA80" s="249">
        <v>2000638.47</v>
      </c>
      <c r="AB80" s="207">
        <v>0</v>
      </c>
      <c r="AC80" s="207">
        <v>0</v>
      </c>
      <c r="AD80" s="249">
        <v>2073962.9700000002</v>
      </c>
      <c r="AE80" s="249">
        <v>2035612.9700000002</v>
      </c>
      <c r="AF80" s="207">
        <v>0</v>
      </c>
      <c r="AG80" s="207">
        <v>0</v>
      </c>
      <c r="AH80" s="205">
        <v>0</v>
      </c>
      <c r="AI80" s="205">
        <v>0</v>
      </c>
      <c r="AJ80" s="207">
        <v>0</v>
      </c>
      <c r="AK80" s="207">
        <v>0</v>
      </c>
      <c r="AL80" s="205">
        <v>0</v>
      </c>
      <c r="AM80" s="205">
        <v>0</v>
      </c>
      <c r="AN80" s="207">
        <v>0</v>
      </c>
      <c r="AO80" s="207">
        <v>0</v>
      </c>
      <c r="AP80" s="205">
        <v>0</v>
      </c>
      <c r="AQ80" s="205">
        <v>0</v>
      </c>
      <c r="AR80" s="207">
        <v>0</v>
      </c>
      <c r="AS80" s="207">
        <v>0</v>
      </c>
      <c r="AT80" s="205">
        <v>0</v>
      </c>
      <c r="AU80" s="205">
        <v>0</v>
      </c>
      <c r="AV80" s="207">
        <v>0</v>
      </c>
      <c r="AW80" s="207">
        <v>0</v>
      </c>
      <c r="AX80" s="205">
        <v>0</v>
      </c>
      <c r="AY80" s="205">
        <v>0</v>
      </c>
      <c r="AZ80" s="207">
        <v>0</v>
      </c>
      <c r="BA80" s="207">
        <v>0</v>
      </c>
      <c r="BB80" s="205">
        <v>0</v>
      </c>
      <c r="BC80" s="205">
        <v>0</v>
      </c>
      <c r="BD80" s="207">
        <v>0</v>
      </c>
      <c r="BE80" s="207">
        <v>0</v>
      </c>
      <c r="BF80" s="236"/>
      <c r="BG80" s="264">
        <v>12019577.450000001</v>
      </c>
      <c r="BH80" s="264">
        <v>0</v>
      </c>
    </row>
    <row r="81" spans="1:60" ht="67.5" x14ac:dyDescent="0.25">
      <c r="A81" s="230"/>
      <c r="B81" s="239" t="s">
        <v>209</v>
      </c>
      <c r="C81" s="199"/>
      <c r="D81" s="199"/>
      <c r="E81" s="199">
        <v>19765200</v>
      </c>
      <c r="F81" s="199">
        <v>9192382.3499999996</v>
      </c>
      <c r="G81" s="267">
        <v>9192382.3499999996</v>
      </c>
      <c r="H81" s="211"/>
      <c r="I81" s="211"/>
      <c r="J81" s="199">
        <v>1529819.85</v>
      </c>
      <c r="K81" s="199">
        <v>1411974.85</v>
      </c>
      <c r="L81" s="211"/>
      <c r="M81" s="211"/>
      <c r="N81" s="199">
        <v>1529905.24</v>
      </c>
      <c r="O81" s="199">
        <v>1639427.69</v>
      </c>
      <c r="P81" s="211"/>
      <c r="Q81" s="211"/>
      <c r="R81" s="199">
        <v>1531110.85</v>
      </c>
      <c r="S81" s="199">
        <v>1538523.4</v>
      </c>
      <c r="T81" s="211"/>
      <c r="U81" s="211"/>
      <c r="V81" s="244">
        <v>1534400.48</v>
      </c>
      <c r="W81" s="199">
        <v>1535310.48</v>
      </c>
      <c r="X81" s="211"/>
      <c r="Y81" s="211"/>
      <c r="Z81" s="250">
        <v>1534108.32</v>
      </c>
      <c r="AA81" s="250">
        <v>1533458.32</v>
      </c>
      <c r="AB81" s="211"/>
      <c r="AC81" s="211"/>
      <c r="AD81" s="250">
        <v>1533037.61</v>
      </c>
      <c r="AE81" s="250">
        <v>1533687.61</v>
      </c>
      <c r="AF81" s="211"/>
      <c r="AG81" s="211"/>
      <c r="AH81" s="199"/>
      <c r="AI81" s="199"/>
      <c r="AJ81" s="211"/>
      <c r="AK81" s="211"/>
      <c r="AL81" s="199"/>
      <c r="AM81" s="199"/>
      <c r="AN81" s="211"/>
      <c r="AO81" s="211"/>
      <c r="AP81" s="199"/>
      <c r="AQ81" s="199"/>
      <c r="AR81" s="211"/>
      <c r="AS81" s="211"/>
      <c r="AT81" s="199"/>
      <c r="AU81" s="199"/>
      <c r="AV81" s="211"/>
      <c r="AW81" s="211"/>
      <c r="AX81" s="199"/>
      <c r="AY81" s="199"/>
      <c r="AZ81" s="211"/>
      <c r="BA81" s="211"/>
      <c r="BB81" s="199"/>
      <c r="BC81" s="199"/>
      <c r="BD81" s="211"/>
      <c r="BE81" s="211"/>
      <c r="BF81" s="236"/>
      <c r="BG81" s="264">
        <v>9192382.3499999996</v>
      </c>
      <c r="BH81" s="264">
        <v>0</v>
      </c>
    </row>
    <row r="82" spans="1:60" ht="40.5" x14ac:dyDescent="0.25">
      <c r="A82" s="230"/>
      <c r="B82" s="238" t="s">
        <v>210</v>
      </c>
      <c r="C82" s="199"/>
      <c r="D82" s="199"/>
      <c r="E82" s="199">
        <v>3675600</v>
      </c>
      <c r="F82" s="199">
        <v>1835364</v>
      </c>
      <c r="G82" s="267">
        <v>1835364</v>
      </c>
      <c r="H82" s="211"/>
      <c r="I82" s="211"/>
      <c r="J82" s="199">
        <v>301844</v>
      </c>
      <c r="K82" s="199">
        <v>301844</v>
      </c>
      <c r="L82" s="211"/>
      <c r="M82" s="211"/>
      <c r="N82" s="199">
        <v>306704</v>
      </c>
      <c r="O82" s="199">
        <v>306704</v>
      </c>
      <c r="P82" s="211"/>
      <c r="Q82" s="211"/>
      <c r="R82" s="199">
        <v>306704</v>
      </c>
      <c r="S82" s="199">
        <v>306704</v>
      </c>
      <c r="T82" s="211"/>
      <c r="U82" s="211"/>
      <c r="V82" s="244">
        <v>306704</v>
      </c>
      <c r="W82" s="199">
        <v>306704</v>
      </c>
      <c r="X82" s="211"/>
      <c r="Y82" s="211"/>
      <c r="Z82" s="250">
        <v>302851.20000000001</v>
      </c>
      <c r="AA82" s="250">
        <v>302851.20000000001</v>
      </c>
      <c r="AB82" s="211"/>
      <c r="AC82" s="211"/>
      <c r="AD82" s="250">
        <v>310556.79999999999</v>
      </c>
      <c r="AE82" s="250">
        <v>310556.79999999999</v>
      </c>
      <c r="AF82" s="211"/>
      <c r="AG82" s="211"/>
      <c r="AH82" s="199"/>
      <c r="AI82" s="199"/>
      <c r="AJ82" s="211"/>
      <c r="AK82" s="211"/>
      <c r="AL82" s="199"/>
      <c r="AM82" s="199"/>
      <c r="AN82" s="211"/>
      <c r="AO82" s="211"/>
      <c r="AP82" s="199"/>
      <c r="AQ82" s="199"/>
      <c r="AR82" s="211"/>
      <c r="AS82" s="211"/>
      <c r="AT82" s="199"/>
      <c r="AU82" s="199"/>
      <c r="AV82" s="211"/>
      <c r="AW82" s="211"/>
      <c r="AX82" s="199"/>
      <c r="AY82" s="199"/>
      <c r="AZ82" s="211"/>
      <c r="BA82" s="211"/>
      <c r="BB82" s="199"/>
      <c r="BC82" s="199"/>
      <c r="BD82" s="211"/>
      <c r="BE82" s="211"/>
      <c r="BF82" s="236"/>
      <c r="BG82" s="264">
        <v>1835364</v>
      </c>
      <c r="BH82" s="264">
        <v>0</v>
      </c>
    </row>
    <row r="83" spans="1:60" ht="27" x14ac:dyDescent="0.25">
      <c r="A83" s="230"/>
      <c r="B83" s="238" t="s">
        <v>211</v>
      </c>
      <c r="C83" s="199"/>
      <c r="D83" s="199"/>
      <c r="E83" s="199">
        <v>213200</v>
      </c>
      <c r="F83" s="199">
        <v>117015</v>
      </c>
      <c r="G83" s="267">
        <v>117015</v>
      </c>
      <c r="H83" s="211"/>
      <c r="I83" s="211"/>
      <c r="J83" s="199">
        <v>19076</v>
      </c>
      <c r="K83" s="199">
        <v>19076</v>
      </c>
      <c r="L83" s="211"/>
      <c r="M83" s="211"/>
      <c r="N83" s="199">
        <v>27328</v>
      </c>
      <c r="O83" s="199">
        <v>27328</v>
      </c>
      <c r="P83" s="211"/>
      <c r="Q83" s="211"/>
      <c r="R83" s="199">
        <v>18828</v>
      </c>
      <c r="S83" s="199">
        <v>18828</v>
      </c>
      <c r="T83" s="211"/>
      <c r="U83" s="211"/>
      <c r="V83" s="244">
        <v>18828</v>
      </c>
      <c r="W83" s="199">
        <v>18828</v>
      </c>
      <c r="X83" s="211"/>
      <c r="Y83" s="211"/>
      <c r="Z83" s="250">
        <v>17171</v>
      </c>
      <c r="AA83" s="250">
        <v>17171</v>
      </c>
      <c r="AB83" s="211"/>
      <c r="AC83" s="211"/>
      <c r="AD83" s="250">
        <v>15784</v>
      </c>
      <c r="AE83" s="250">
        <v>15784</v>
      </c>
      <c r="AF83" s="262"/>
      <c r="AG83" s="211"/>
      <c r="AH83" s="199"/>
      <c r="AI83" s="199"/>
      <c r="AJ83" s="211"/>
      <c r="AK83" s="211"/>
      <c r="AL83" s="199"/>
      <c r="AM83" s="199"/>
      <c r="AN83" s="211"/>
      <c r="AO83" s="211"/>
      <c r="AP83" s="199"/>
      <c r="AQ83" s="199"/>
      <c r="AR83" s="211"/>
      <c r="AS83" s="211"/>
      <c r="AT83" s="199"/>
      <c r="AU83" s="199"/>
      <c r="AV83" s="211"/>
      <c r="AW83" s="211"/>
      <c r="AX83" s="199"/>
      <c r="AY83" s="199"/>
      <c r="AZ83" s="211"/>
      <c r="BA83" s="211"/>
      <c r="BB83" s="199"/>
      <c r="BC83" s="199"/>
      <c r="BD83" s="211"/>
      <c r="BE83" s="211"/>
      <c r="BF83" s="236"/>
      <c r="BG83" s="264">
        <v>117015</v>
      </c>
      <c r="BH83" s="264">
        <v>0</v>
      </c>
    </row>
    <row r="84" spans="1:60" ht="54" x14ac:dyDescent="0.25">
      <c r="A84" s="230"/>
      <c r="B84" s="238" t="s">
        <v>212</v>
      </c>
      <c r="C84" s="199"/>
      <c r="D84" s="199"/>
      <c r="E84" s="199">
        <v>2346000</v>
      </c>
      <c r="F84" s="199">
        <v>874816.10000000009</v>
      </c>
      <c r="G84" s="267">
        <v>835816.10000000009</v>
      </c>
      <c r="H84" s="211"/>
      <c r="I84" s="211"/>
      <c r="J84" s="199">
        <v>0</v>
      </c>
      <c r="K84" s="199">
        <v>0</v>
      </c>
      <c r="L84" s="211"/>
      <c r="M84" s="211"/>
      <c r="N84" s="199">
        <v>129149.48</v>
      </c>
      <c r="O84" s="199">
        <v>129149.48</v>
      </c>
      <c r="P84" s="211"/>
      <c r="Q84" s="211"/>
      <c r="R84" s="199">
        <v>303349.55</v>
      </c>
      <c r="S84" s="199">
        <v>303349.55</v>
      </c>
      <c r="T84" s="211"/>
      <c r="U84" s="211"/>
      <c r="V84" s="244">
        <v>80574.559999999998</v>
      </c>
      <c r="W84" s="199">
        <v>80574.559999999998</v>
      </c>
      <c r="X84" s="211"/>
      <c r="Y84" s="211"/>
      <c r="Z84" s="250">
        <v>147157.95000000001</v>
      </c>
      <c r="AA84" s="250">
        <v>147157.95000000001</v>
      </c>
      <c r="AB84" s="211"/>
      <c r="AC84" s="211"/>
      <c r="AD84" s="250">
        <v>214584.56</v>
      </c>
      <c r="AE84" s="250">
        <v>175584.56</v>
      </c>
      <c r="AF84" s="263"/>
      <c r="AG84" s="211"/>
      <c r="AH84" s="199"/>
      <c r="AI84" s="199"/>
      <c r="AJ84" s="211"/>
      <c r="AK84" s="211"/>
      <c r="AL84" s="199"/>
      <c r="AM84" s="199"/>
      <c r="AN84" s="211"/>
      <c r="AO84" s="211"/>
      <c r="AP84" s="199"/>
      <c r="AQ84" s="199"/>
      <c r="AR84" s="211"/>
      <c r="AS84" s="211"/>
      <c r="AT84" s="199"/>
      <c r="AU84" s="199"/>
      <c r="AV84" s="211"/>
      <c r="AW84" s="211"/>
      <c r="AX84" s="199"/>
      <c r="AY84" s="199"/>
      <c r="AZ84" s="211"/>
      <c r="BA84" s="211"/>
      <c r="BB84" s="199"/>
      <c r="BC84" s="199"/>
      <c r="BD84" s="211"/>
      <c r="BE84" s="211"/>
      <c r="BF84" s="236"/>
      <c r="BG84" s="264">
        <v>874816.1</v>
      </c>
      <c r="BH84" s="264">
        <v>0</v>
      </c>
    </row>
    <row r="85" spans="1:60" x14ac:dyDescent="0.25">
      <c r="A85" s="203" t="s">
        <v>466</v>
      </c>
      <c r="B85" s="204" t="s">
        <v>223</v>
      </c>
      <c r="C85" s="205">
        <v>20000000</v>
      </c>
      <c r="D85" s="205">
        <v>20000000</v>
      </c>
      <c r="E85" s="205">
        <v>20000000</v>
      </c>
      <c r="F85" s="205">
        <v>12394773.370000001</v>
      </c>
      <c r="G85" s="269">
        <v>13192875.620000001</v>
      </c>
      <c r="H85" s="207">
        <v>3664</v>
      </c>
      <c r="I85" s="207">
        <v>4385</v>
      </c>
      <c r="J85" s="205">
        <v>1984408.1800000002</v>
      </c>
      <c r="K85" s="205">
        <v>1977718.78</v>
      </c>
      <c r="L85" s="207">
        <v>53</v>
      </c>
      <c r="M85" s="207">
        <v>53</v>
      </c>
      <c r="N85" s="205">
        <v>2714057.8699999996</v>
      </c>
      <c r="O85" s="205">
        <v>2917432.7800000003</v>
      </c>
      <c r="P85" s="207">
        <v>137</v>
      </c>
      <c r="Q85" s="207">
        <v>138</v>
      </c>
      <c r="R85" s="205">
        <v>2715099.0700000003</v>
      </c>
      <c r="S85" s="205">
        <v>2521261.31</v>
      </c>
      <c r="T85" s="207">
        <v>475</v>
      </c>
      <c r="U85" s="207">
        <v>487</v>
      </c>
      <c r="V85" s="245">
        <v>1647018.21</v>
      </c>
      <c r="W85" s="205">
        <v>2431129.21</v>
      </c>
      <c r="X85" s="207">
        <v>385</v>
      </c>
      <c r="Y85" s="207">
        <v>398</v>
      </c>
      <c r="Z85" s="249">
        <v>746301.29999999993</v>
      </c>
      <c r="AA85" s="249">
        <v>690423.61</v>
      </c>
      <c r="AB85" s="207">
        <v>101</v>
      </c>
      <c r="AC85" s="207">
        <v>101</v>
      </c>
      <c r="AD85" s="249">
        <v>2587888.7400000002</v>
      </c>
      <c r="AE85" s="249">
        <v>2654909.9300000002</v>
      </c>
      <c r="AF85" s="207">
        <v>400</v>
      </c>
      <c r="AG85" s="207">
        <v>413</v>
      </c>
      <c r="AH85" s="205">
        <v>0</v>
      </c>
      <c r="AI85" s="205">
        <v>0</v>
      </c>
      <c r="AJ85" s="207">
        <v>0</v>
      </c>
      <c r="AK85" s="207">
        <v>0</v>
      </c>
      <c r="AL85" s="205">
        <v>0</v>
      </c>
      <c r="AM85" s="205">
        <v>0</v>
      </c>
      <c r="AN85" s="207">
        <v>0</v>
      </c>
      <c r="AO85" s="207">
        <v>0</v>
      </c>
      <c r="AP85" s="205">
        <v>0</v>
      </c>
      <c r="AQ85" s="205">
        <v>0</v>
      </c>
      <c r="AR85" s="207">
        <v>0</v>
      </c>
      <c r="AS85" s="207">
        <v>0</v>
      </c>
      <c r="AT85" s="205">
        <v>0</v>
      </c>
      <c r="AU85" s="205">
        <v>0</v>
      </c>
      <c r="AV85" s="207">
        <v>0</v>
      </c>
      <c r="AW85" s="207">
        <v>0</v>
      </c>
      <c r="AX85" s="205">
        <v>0</v>
      </c>
      <c r="AY85" s="205">
        <v>0</v>
      </c>
      <c r="AZ85" s="207">
        <v>0</v>
      </c>
      <c r="BA85" s="207">
        <v>0</v>
      </c>
      <c r="BB85" s="205">
        <v>0</v>
      </c>
      <c r="BC85" s="205">
        <v>0</v>
      </c>
      <c r="BD85" s="207">
        <v>0</v>
      </c>
      <c r="BE85" s="207">
        <v>0</v>
      </c>
      <c r="BF85" s="236"/>
      <c r="BG85" s="264">
        <v>12394773.369999999</v>
      </c>
      <c r="BH85" s="264">
        <v>0</v>
      </c>
    </row>
    <row r="86" spans="1:60" ht="67.5" x14ac:dyDescent="0.25">
      <c r="A86" s="214"/>
      <c r="B86" s="238" t="s">
        <v>225</v>
      </c>
      <c r="C86" s="199"/>
      <c r="D86" s="199"/>
      <c r="E86" s="199">
        <v>19665000</v>
      </c>
      <c r="F86" s="199">
        <v>12237420.050000001</v>
      </c>
      <c r="G86" s="267">
        <v>13035522.300000001</v>
      </c>
      <c r="H86" s="211">
        <v>3664</v>
      </c>
      <c r="I86" s="211">
        <v>4385</v>
      </c>
      <c r="J86" s="199">
        <v>1958321.5100000002</v>
      </c>
      <c r="K86" s="199">
        <v>1952052.11</v>
      </c>
      <c r="L86" s="211">
        <v>53</v>
      </c>
      <c r="M86" s="211">
        <v>53</v>
      </c>
      <c r="N86" s="199">
        <v>2687804.5399999996</v>
      </c>
      <c r="O86" s="199">
        <v>2891179.45</v>
      </c>
      <c r="P86" s="211">
        <v>137</v>
      </c>
      <c r="Q86" s="211">
        <v>138</v>
      </c>
      <c r="R86" s="199">
        <v>2688845.74</v>
      </c>
      <c r="S86" s="199">
        <v>2494587.98</v>
      </c>
      <c r="T86" s="211">
        <v>475</v>
      </c>
      <c r="U86" s="211">
        <v>487</v>
      </c>
      <c r="V86" s="244">
        <v>1620764.88</v>
      </c>
      <c r="W86" s="199">
        <v>2404875.88</v>
      </c>
      <c r="X86" s="211">
        <v>385</v>
      </c>
      <c r="Y86" s="211">
        <v>398</v>
      </c>
      <c r="Z86" s="250">
        <v>720467.97</v>
      </c>
      <c r="AA86" s="250">
        <v>664590.28</v>
      </c>
      <c r="AB86" s="211">
        <v>101</v>
      </c>
      <c r="AC86" s="211">
        <v>101</v>
      </c>
      <c r="AD86" s="250">
        <v>2561215.41</v>
      </c>
      <c r="AE86" s="250">
        <v>2628236.6</v>
      </c>
      <c r="AF86" s="211">
        <v>400</v>
      </c>
      <c r="AG86" s="211">
        <v>413</v>
      </c>
      <c r="AH86" s="199"/>
      <c r="AI86" s="199"/>
      <c r="AJ86" s="211"/>
      <c r="AK86" s="211"/>
      <c r="AL86" s="199"/>
      <c r="AM86" s="199"/>
      <c r="AN86" s="211"/>
      <c r="AO86" s="211"/>
      <c r="AP86" s="199"/>
      <c r="AQ86" s="199"/>
      <c r="AR86" s="211"/>
      <c r="AS86" s="211"/>
      <c r="AT86" s="199"/>
      <c r="AU86" s="199"/>
      <c r="AV86" s="211"/>
      <c r="AW86" s="211"/>
      <c r="AX86" s="199"/>
      <c r="AY86" s="199"/>
      <c r="AZ86" s="211"/>
      <c r="BA86" s="211"/>
      <c r="BB86" s="199"/>
      <c r="BC86" s="199"/>
      <c r="BD86" s="211"/>
      <c r="BE86" s="211"/>
      <c r="BF86" s="236"/>
      <c r="BG86" s="264">
        <v>12237420.049999999</v>
      </c>
      <c r="BH86" s="264">
        <v>0</v>
      </c>
    </row>
    <row r="87" spans="1:60" ht="54" x14ac:dyDescent="0.25">
      <c r="A87" s="214"/>
      <c r="B87" s="238" t="s">
        <v>226</v>
      </c>
      <c r="C87" s="199"/>
      <c r="D87" s="199"/>
      <c r="E87" s="199">
        <v>310000</v>
      </c>
      <c r="F87" s="199">
        <v>154833.32</v>
      </c>
      <c r="G87" s="267">
        <v>154833.32</v>
      </c>
      <c r="H87" s="211"/>
      <c r="I87" s="211"/>
      <c r="J87" s="199">
        <v>25666.67</v>
      </c>
      <c r="K87" s="199">
        <v>25666.67</v>
      </c>
      <c r="L87" s="211"/>
      <c r="M87" s="211"/>
      <c r="N87" s="199">
        <v>25833.33</v>
      </c>
      <c r="O87" s="199">
        <v>25833.33</v>
      </c>
      <c r="P87" s="211"/>
      <c r="Q87" s="211"/>
      <c r="R87" s="199">
        <v>25833.33</v>
      </c>
      <c r="S87" s="199">
        <v>25833.33</v>
      </c>
      <c r="T87" s="211"/>
      <c r="U87" s="211"/>
      <c r="V87" s="244">
        <v>25833.33</v>
      </c>
      <c r="W87" s="199">
        <v>25833.33</v>
      </c>
      <c r="X87" s="211"/>
      <c r="Y87" s="211"/>
      <c r="Z87" s="250">
        <v>25833.33</v>
      </c>
      <c r="AA87" s="250">
        <v>25833.33</v>
      </c>
      <c r="AB87" s="211"/>
      <c r="AC87" s="211"/>
      <c r="AD87" s="250">
        <v>25833.33</v>
      </c>
      <c r="AE87" s="250">
        <v>25833.33</v>
      </c>
      <c r="AF87" s="211"/>
      <c r="AG87" s="211"/>
      <c r="AH87" s="199"/>
      <c r="AI87" s="199"/>
      <c r="AJ87" s="211"/>
      <c r="AK87" s="211"/>
      <c r="AL87" s="199"/>
      <c r="AM87" s="199"/>
      <c r="AN87" s="211"/>
      <c r="AO87" s="211"/>
      <c r="AP87" s="199"/>
      <c r="AQ87" s="199"/>
      <c r="AR87" s="211"/>
      <c r="AS87" s="211"/>
      <c r="AT87" s="199"/>
      <c r="AU87" s="199"/>
      <c r="AV87" s="211"/>
      <c r="AW87" s="211"/>
      <c r="AX87" s="199"/>
      <c r="AY87" s="199"/>
      <c r="AZ87" s="211"/>
      <c r="BA87" s="211"/>
      <c r="BB87" s="199"/>
      <c r="BC87" s="199"/>
      <c r="BD87" s="211"/>
      <c r="BE87" s="211"/>
      <c r="BF87" s="236"/>
      <c r="BG87" s="264">
        <v>154833.32</v>
      </c>
      <c r="BH87" s="264">
        <v>0</v>
      </c>
    </row>
    <row r="88" spans="1:60" ht="40.5" x14ac:dyDescent="0.25">
      <c r="A88" s="214"/>
      <c r="B88" s="238" t="s">
        <v>227</v>
      </c>
      <c r="C88" s="199"/>
      <c r="D88" s="199"/>
      <c r="E88" s="199">
        <v>5000</v>
      </c>
      <c r="F88" s="199">
        <v>2520</v>
      </c>
      <c r="G88" s="267">
        <v>2520</v>
      </c>
      <c r="H88" s="211"/>
      <c r="I88" s="211"/>
      <c r="J88" s="199">
        <v>420</v>
      </c>
      <c r="K88" s="199">
        <v>0</v>
      </c>
      <c r="L88" s="211"/>
      <c r="M88" s="211"/>
      <c r="N88" s="199">
        <v>420</v>
      </c>
      <c r="O88" s="199">
        <v>420</v>
      </c>
      <c r="P88" s="211"/>
      <c r="Q88" s="211"/>
      <c r="R88" s="199">
        <v>420</v>
      </c>
      <c r="S88" s="199">
        <v>840</v>
      </c>
      <c r="T88" s="211"/>
      <c r="U88" s="211"/>
      <c r="V88" s="199">
        <v>420</v>
      </c>
      <c r="W88" s="199">
        <v>420</v>
      </c>
      <c r="X88" s="211"/>
      <c r="Y88" s="211"/>
      <c r="Z88" s="250"/>
      <c r="AA88" s="250"/>
      <c r="AB88" s="211"/>
      <c r="AC88" s="211"/>
      <c r="AD88" s="250">
        <v>840</v>
      </c>
      <c r="AE88" s="250">
        <v>840</v>
      </c>
      <c r="AF88" s="211"/>
      <c r="AG88" s="211"/>
      <c r="AH88" s="199"/>
      <c r="AI88" s="199"/>
      <c r="AJ88" s="211"/>
      <c r="AK88" s="211"/>
      <c r="AL88" s="199"/>
      <c r="AM88" s="199"/>
      <c r="AN88" s="211"/>
      <c r="AO88" s="211"/>
      <c r="AP88" s="199"/>
      <c r="AQ88" s="199"/>
      <c r="AR88" s="211"/>
      <c r="AS88" s="211"/>
      <c r="AT88" s="199"/>
      <c r="AU88" s="199"/>
      <c r="AV88" s="211"/>
      <c r="AW88" s="211"/>
      <c r="AX88" s="199"/>
      <c r="AY88" s="199"/>
      <c r="AZ88" s="211"/>
      <c r="BA88" s="211"/>
      <c r="BB88" s="199"/>
      <c r="BC88" s="199"/>
      <c r="BD88" s="211"/>
      <c r="BE88" s="211"/>
      <c r="BF88" s="236"/>
      <c r="BG88" s="264">
        <v>2520</v>
      </c>
      <c r="BH88" s="264">
        <v>0</v>
      </c>
    </row>
    <row r="89" spans="1:60" ht="27" x14ac:dyDescent="0.25">
      <c r="A89" s="214"/>
      <c r="B89" s="238" t="s">
        <v>228</v>
      </c>
      <c r="C89" s="199"/>
      <c r="D89" s="199"/>
      <c r="E89" s="199">
        <v>20000</v>
      </c>
      <c r="F89" s="199">
        <v>0</v>
      </c>
      <c r="G89" s="267">
        <v>0</v>
      </c>
      <c r="H89" s="207"/>
      <c r="I89" s="207"/>
      <c r="J89" s="199">
        <v>0</v>
      </c>
      <c r="K89" s="199">
        <v>0</v>
      </c>
      <c r="L89" s="207"/>
      <c r="M89" s="207"/>
      <c r="N89" s="199"/>
      <c r="O89" s="199">
        <v>0</v>
      </c>
      <c r="P89" s="207"/>
      <c r="Q89" s="207"/>
      <c r="R89" s="199"/>
      <c r="S89" s="199">
        <v>0</v>
      </c>
      <c r="T89" s="207"/>
      <c r="U89" s="207"/>
      <c r="V89" s="244"/>
      <c r="W89" s="199"/>
      <c r="X89" s="207"/>
      <c r="Y89" s="207"/>
      <c r="Z89" s="250"/>
      <c r="AA89" s="250"/>
      <c r="AB89" s="207"/>
      <c r="AC89" s="207"/>
      <c r="AD89" s="250"/>
      <c r="AE89" s="250"/>
      <c r="AF89" s="207"/>
      <c r="AG89" s="207"/>
      <c r="AH89" s="199"/>
      <c r="AI89" s="199"/>
      <c r="AJ89" s="207"/>
      <c r="AK89" s="207"/>
      <c r="AL89" s="199"/>
      <c r="AM89" s="199"/>
      <c r="AN89" s="207"/>
      <c r="AO89" s="207"/>
      <c r="AP89" s="199"/>
      <c r="AQ89" s="199"/>
      <c r="AR89" s="207"/>
      <c r="AS89" s="207"/>
      <c r="AT89" s="199"/>
      <c r="AU89" s="199"/>
      <c r="AV89" s="207"/>
      <c r="AW89" s="207"/>
      <c r="AX89" s="199"/>
      <c r="AY89" s="199"/>
      <c r="AZ89" s="207"/>
      <c r="BA89" s="207"/>
      <c r="BB89" s="199"/>
      <c r="BC89" s="199"/>
      <c r="BD89" s="207"/>
      <c r="BE89" s="207"/>
      <c r="BF89" s="236"/>
      <c r="BG89" s="264">
        <v>0</v>
      </c>
      <c r="BH89" s="264">
        <v>0</v>
      </c>
    </row>
    <row r="90" spans="1:60" ht="25.5" x14ac:dyDescent="0.25">
      <c r="A90" s="203" t="s">
        <v>236</v>
      </c>
      <c r="B90" s="204" t="s">
        <v>233</v>
      </c>
      <c r="C90" s="205">
        <v>1000000</v>
      </c>
      <c r="D90" s="205">
        <v>1000000</v>
      </c>
      <c r="E90" s="205">
        <v>1000000</v>
      </c>
      <c r="F90" s="205">
        <v>368038.30000000005</v>
      </c>
      <c r="G90" s="269">
        <v>364788.66000000003</v>
      </c>
      <c r="H90" s="207">
        <v>7481</v>
      </c>
      <c r="I90" s="207">
        <v>7546</v>
      </c>
      <c r="J90" s="205">
        <v>77567.12</v>
      </c>
      <c r="K90" s="205">
        <v>76179.520000000004</v>
      </c>
      <c r="L90" s="207">
        <v>2332</v>
      </c>
      <c r="M90" s="207">
        <v>2332</v>
      </c>
      <c r="N90" s="205">
        <v>102.93</v>
      </c>
      <c r="O90" s="205">
        <v>1928.89</v>
      </c>
      <c r="P90" s="207">
        <v>0</v>
      </c>
      <c r="Q90" s="207">
        <v>0</v>
      </c>
      <c r="R90" s="205">
        <v>60197.84</v>
      </c>
      <c r="S90" s="205">
        <v>60197.84</v>
      </c>
      <c r="T90" s="207">
        <v>1562</v>
      </c>
      <c r="U90" s="207">
        <v>1563</v>
      </c>
      <c r="V90" s="245">
        <v>69934.25</v>
      </c>
      <c r="W90" s="205">
        <v>69934.25</v>
      </c>
      <c r="X90" s="207">
        <v>1742</v>
      </c>
      <c r="Y90" s="207">
        <v>1745</v>
      </c>
      <c r="Z90" s="249">
        <v>60071.450000000004</v>
      </c>
      <c r="AA90" s="249">
        <v>55529.54</v>
      </c>
      <c r="AB90" s="207">
        <v>1554</v>
      </c>
      <c r="AC90" s="207">
        <v>1555</v>
      </c>
      <c r="AD90" s="249">
        <v>100164.70999999999</v>
      </c>
      <c r="AE90" s="249">
        <v>101018.62</v>
      </c>
      <c r="AF90" s="207">
        <v>2671</v>
      </c>
      <c r="AG90" s="207">
        <v>2673</v>
      </c>
      <c r="AH90" s="205">
        <v>0</v>
      </c>
      <c r="AI90" s="205">
        <v>0</v>
      </c>
      <c r="AJ90" s="207">
        <v>0</v>
      </c>
      <c r="AK90" s="207">
        <v>0</v>
      </c>
      <c r="AL90" s="205">
        <v>0</v>
      </c>
      <c r="AM90" s="205">
        <v>0</v>
      </c>
      <c r="AN90" s="207">
        <v>0</v>
      </c>
      <c r="AO90" s="207">
        <v>0</v>
      </c>
      <c r="AP90" s="205">
        <v>0</v>
      </c>
      <c r="AQ90" s="205">
        <v>0</v>
      </c>
      <c r="AR90" s="207">
        <v>0</v>
      </c>
      <c r="AS90" s="207">
        <v>0</v>
      </c>
      <c r="AT90" s="205">
        <v>0</v>
      </c>
      <c r="AU90" s="205">
        <v>0</v>
      </c>
      <c r="AV90" s="207">
        <v>0</v>
      </c>
      <c r="AW90" s="207">
        <v>0</v>
      </c>
      <c r="AX90" s="205">
        <v>0</v>
      </c>
      <c r="AY90" s="205">
        <v>0</v>
      </c>
      <c r="AZ90" s="207">
        <v>0</v>
      </c>
      <c r="BA90" s="207">
        <v>0</v>
      </c>
      <c r="BB90" s="205">
        <v>0</v>
      </c>
      <c r="BC90" s="205">
        <v>0</v>
      </c>
      <c r="BD90" s="207">
        <v>0</v>
      </c>
      <c r="BE90" s="207">
        <v>0</v>
      </c>
      <c r="BF90" s="236"/>
      <c r="BG90" s="264">
        <v>368038.3</v>
      </c>
      <c r="BH90" s="264">
        <v>0</v>
      </c>
    </row>
    <row r="91" spans="1:60" ht="27" x14ac:dyDescent="0.25">
      <c r="A91" s="214"/>
      <c r="B91" s="215" t="s">
        <v>234</v>
      </c>
      <c r="C91" s="205"/>
      <c r="D91" s="205"/>
      <c r="E91" s="199">
        <v>800000</v>
      </c>
      <c r="F91" s="199">
        <v>301496.88</v>
      </c>
      <c r="G91" s="267">
        <v>301496.88</v>
      </c>
      <c r="H91" s="211">
        <v>6847</v>
      </c>
      <c r="I91" s="211">
        <v>6895</v>
      </c>
      <c r="J91" s="199">
        <v>63615.33</v>
      </c>
      <c r="K91" s="199">
        <v>63615.33</v>
      </c>
      <c r="L91" s="211">
        <v>2221</v>
      </c>
      <c r="M91" s="211">
        <v>2221</v>
      </c>
      <c r="N91" s="199"/>
      <c r="O91" s="199"/>
      <c r="P91" s="211"/>
      <c r="Q91" s="211"/>
      <c r="R91" s="199">
        <v>53408.46</v>
      </c>
      <c r="S91" s="199">
        <v>53408.46</v>
      </c>
      <c r="T91" s="211">
        <v>1487</v>
      </c>
      <c r="U91" s="211">
        <v>1488</v>
      </c>
      <c r="V91" s="244">
        <v>51479</v>
      </c>
      <c r="W91" s="199">
        <v>51479</v>
      </c>
      <c r="X91" s="211">
        <v>1580</v>
      </c>
      <c r="Y91" s="211">
        <v>1582</v>
      </c>
      <c r="Z91" s="250">
        <v>47598.66</v>
      </c>
      <c r="AA91" s="250">
        <v>47598.66</v>
      </c>
      <c r="AB91" s="261">
        <v>1444</v>
      </c>
      <c r="AC91" s="261">
        <v>1444</v>
      </c>
      <c r="AD91" s="250">
        <v>85395.43</v>
      </c>
      <c r="AE91" s="250">
        <v>85395.43</v>
      </c>
      <c r="AF91" s="211">
        <v>2486</v>
      </c>
      <c r="AG91" s="211">
        <v>2486</v>
      </c>
      <c r="AH91" s="199"/>
      <c r="AI91" s="199"/>
      <c r="AJ91" s="211"/>
      <c r="AK91" s="211"/>
      <c r="AL91" s="199"/>
      <c r="AM91" s="199"/>
      <c r="AN91" s="211"/>
      <c r="AO91" s="211"/>
      <c r="AP91" s="199"/>
      <c r="AQ91" s="199"/>
      <c r="AR91" s="211"/>
      <c r="AS91" s="211"/>
      <c r="AT91" s="199"/>
      <c r="AU91" s="199"/>
      <c r="AV91" s="211"/>
      <c r="AW91" s="211"/>
      <c r="AX91" s="199"/>
      <c r="AY91" s="199"/>
      <c r="AZ91" s="211"/>
      <c r="BA91" s="211"/>
      <c r="BB91" s="199"/>
      <c r="BC91" s="199"/>
      <c r="BD91" s="211"/>
      <c r="BE91" s="211"/>
      <c r="BF91" s="236"/>
      <c r="BG91" s="264">
        <v>301496.88</v>
      </c>
      <c r="BH91" s="264">
        <v>0</v>
      </c>
    </row>
    <row r="92" spans="1:60" ht="27" x14ac:dyDescent="0.25">
      <c r="A92" s="214"/>
      <c r="B92" s="215" t="s">
        <v>235</v>
      </c>
      <c r="C92" s="205"/>
      <c r="D92" s="205"/>
      <c r="E92" s="199">
        <v>200000</v>
      </c>
      <c r="F92" s="199">
        <v>66541.420000000013</v>
      </c>
      <c r="G92" s="267">
        <v>63291.78</v>
      </c>
      <c r="H92" s="211">
        <v>634</v>
      </c>
      <c r="I92" s="211">
        <v>651</v>
      </c>
      <c r="J92" s="199">
        <v>13951.79</v>
      </c>
      <c r="K92" s="199">
        <v>12564.19</v>
      </c>
      <c r="L92" s="211">
        <v>111</v>
      </c>
      <c r="M92" s="211">
        <v>111</v>
      </c>
      <c r="N92" s="199">
        <v>102.93</v>
      </c>
      <c r="O92" s="199">
        <v>1928.89</v>
      </c>
      <c r="P92" s="211"/>
      <c r="Q92" s="211"/>
      <c r="R92" s="199">
        <v>6789.38</v>
      </c>
      <c r="S92" s="199">
        <v>6789.38</v>
      </c>
      <c r="T92" s="211">
        <v>75</v>
      </c>
      <c r="U92" s="211">
        <v>75</v>
      </c>
      <c r="V92" s="244">
        <v>18455.25</v>
      </c>
      <c r="W92" s="199">
        <v>18455.25</v>
      </c>
      <c r="X92" s="211">
        <v>162</v>
      </c>
      <c r="Y92" s="211">
        <v>163</v>
      </c>
      <c r="Z92" s="250">
        <v>12472.79</v>
      </c>
      <c r="AA92" s="250">
        <v>7930.88</v>
      </c>
      <c r="AB92" s="211">
        <v>110</v>
      </c>
      <c r="AC92" s="211">
        <v>111</v>
      </c>
      <c r="AD92" s="250">
        <v>14769.28</v>
      </c>
      <c r="AE92" s="250">
        <v>15623.19</v>
      </c>
      <c r="AF92" s="211">
        <v>185</v>
      </c>
      <c r="AG92" s="211">
        <v>187</v>
      </c>
      <c r="AH92" s="199"/>
      <c r="AI92" s="199"/>
      <c r="AJ92" s="211"/>
      <c r="AK92" s="211"/>
      <c r="AL92" s="199"/>
      <c r="AM92" s="199"/>
      <c r="AN92" s="211"/>
      <c r="AO92" s="211"/>
      <c r="AP92" s="199"/>
      <c r="AQ92" s="199"/>
      <c r="AR92" s="211"/>
      <c r="AS92" s="211"/>
      <c r="AT92" s="199"/>
      <c r="AU92" s="199"/>
      <c r="AV92" s="211"/>
      <c r="AW92" s="211"/>
      <c r="AX92" s="199"/>
      <c r="AY92" s="199"/>
      <c r="AZ92" s="211"/>
      <c r="BA92" s="211"/>
      <c r="BB92" s="199"/>
      <c r="BC92" s="199"/>
      <c r="BD92" s="211"/>
      <c r="BE92" s="211"/>
      <c r="BF92" s="236"/>
      <c r="BG92" s="264">
        <v>66541.42</v>
      </c>
      <c r="BH92" s="264">
        <v>0</v>
      </c>
    </row>
    <row r="93" spans="1:60" x14ac:dyDescent="0.25">
      <c r="A93" s="231"/>
      <c r="B93" s="232" t="s">
        <v>296</v>
      </c>
      <c r="C93" s="205">
        <v>181816000</v>
      </c>
      <c r="D93" s="205">
        <v>181272000</v>
      </c>
      <c r="E93" s="205">
        <v>181972000</v>
      </c>
      <c r="F93" s="205">
        <v>81182676.364000008</v>
      </c>
      <c r="G93" s="269">
        <v>82535792.600000009</v>
      </c>
      <c r="H93" s="229">
        <v>166360</v>
      </c>
      <c r="I93" s="229">
        <v>783823</v>
      </c>
      <c r="J93" s="205">
        <v>12062186.279999997</v>
      </c>
      <c r="K93" s="205">
        <v>10752392.76</v>
      </c>
      <c r="L93" s="229">
        <v>50643</v>
      </c>
      <c r="M93" s="229">
        <v>134297</v>
      </c>
      <c r="N93" s="205">
        <v>13152817.119999999</v>
      </c>
      <c r="O93" s="205">
        <v>14309165.610000003</v>
      </c>
      <c r="P93" s="229">
        <v>47399</v>
      </c>
      <c r="Q93" s="229">
        <v>119309</v>
      </c>
      <c r="R93" s="205">
        <v>14556912.944</v>
      </c>
      <c r="S93" s="205">
        <v>13436631.99</v>
      </c>
      <c r="T93" s="229">
        <v>53610</v>
      </c>
      <c r="U93" s="229">
        <v>126895</v>
      </c>
      <c r="V93" s="205">
        <v>14050885.870000001</v>
      </c>
      <c r="W93" s="205">
        <v>16692589.840000004</v>
      </c>
      <c r="X93" s="229">
        <v>54945</v>
      </c>
      <c r="Y93" s="229">
        <v>138063</v>
      </c>
      <c r="Z93" s="249">
        <v>11774380.890000001</v>
      </c>
      <c r="AA93" s="249">
        <v>11598642.899999999</v>
      </c>
      <c r="AB93" s="229">
        <v>48868</v>
      </c>
      <c r="AC93" s="229">
        <v>127258</v>
      </c>
      <c r="AD93" s="249">
        <v>15585493.260000002</v>
      </c>
      <c r="AE93" s="249">
        <v>15746369.5</v>
      </c>
      <c r="AF93" s="229">
        <v>57862</v>
      </c>
      <c r="AG93" s="229">
        <v>141434</v>
      </c>
      <c r="AH93" s="205">
        <v>0</v>
      </c>
      <c r="AI93" s="205">
        <v>0</v>
      </c>
      <c r="AJ93" s="229">
        <v>0</v>
      </c>
      <c r="AK93" s="229">
        <v>0</v>
      </c>
      <c r="AL93" s="205">
        <v>0</v>
      </c>
      <c r="AM93" s="205">
        <v>0</v>
      </c>
      <c r="AN93" s="229">
        <v>0</v>
      </c>
      <c r="AO93" s="229">
        <v>0</v>
      </c>
      <c r="AP93" s="205">
        <v>0</v>
      </c>
      <c r="AQ93" s="205">
        <v>0</v>
      </c>
      <c r="AR93" s="229">
        <v>0</v>
      </c>
      <c r="AS93" s="229">
        <v>0</v>
      </c>
      <c r="AT93" s="205">
        <v>0</v>
      </c>
      <c r="AU93" s="205">
        <v>0</v>
      </c>
      <c r="AV93" s="229">
        <v>0</v>
      </c>
      <c r="AW93" s="229">
        <v>0</v>
      </c>
      <c r="AX93" s="205">
        <v>0</v>
      </c>
      <c r="AY93" s="205">
        <v>0</v>
      </c>
      <c r="AZ93" s="229">
        <v>0</v>
      </c>
      <c r="BA93" s="229">
        <v>0</v>
      </c>
      <c r="BB93" s="205">
        <v>0</v>
      </c>
      <c r="BC93" s="205">
        <v>0</v>
      </c>
      <c r="BD93" s="229">
        <v>0</v>
      </c>
      <c r="BE93" s="229">
        <v>0</v>
      </c>
      <c r="BF93" s="236"/>
      <c r="BG93" s="264">
        <v>81182676.364000008</v>
      </c>
      <c r="BH93" s="264">
        <v>0</v>
      </c>
    </row>
    <row r="94" spans="1:60" x14ac:dyDescent="0.25">
      <c r="A94" s="198"/>
      <c r="B94" s="198"/>
      <c r="C94" s="198"/>
      <c r="D94" s="198"/>
      <c r="E94" s="198"/>
      <c r="F94" s="198"/>
      <c r="G94" s="271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</row>
    <row r="95" spans="1:60" x14ac:dyDescent="0.25">
      <c r="A95" s="198"/>
      <c r="B95" s="198"/>
      <c r="C95" s="198"/>
      <c r="D95" s="198"/>
      <c r="E95" s="198"/>
      <c r="F95" s="198"/>
      <c r="G95" s="272"/>
      <c r="H95" s="198"/>
      <c r="I95" s="198"/>
      <c r="J95" s="198"/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233"/>
      <c r="AF95" s="198"/>
      <c r="AG95" s="198"/>
      <c r="AH95" s="198"/>
      <c r="AI95" s="198"/>
      <c r="AJ95" s="198"/>
      <c r="AK95" s="198"/>
      <c r="AL95" s="198"/>
      <c r="AM95" s="198"/>
      <c r="AN95" s="198"/>
      <c r="AO95" s="198"/>
      <c r="AP95" s="198"/>
      <c r="AQ95" s="198"/>
      <c r="AR95" s="198"/>
      <c r="AS95" s="198"/>
      <c r="AT95" s="198"/>
      <c r="AU95" s="198"/>
      <c r="AV95" s="198"/>
      <c r="AW95" s="198"/>
      <c r="AX95" s="198"/>
      <c r="AY95" s="198"/>
      <c r="AZ95" s="198"/>
      <c r="BA95" s="198"/>
      <c r="BB95" s="198"/>
      <c r="BC95" s="198"/>
      <c r="BD95" s="198"/>
      <c r="BE95" s="198"/>
      <c r="BF95" s="198"/>
      <c r="BG95" s="198"/>
      <c r="BH95" s="198"/>
    </row>
    <row r="96" spans="1:60" x14ac:dyDescent="0.25">
      <c r="A96" s="198"/>
      <c r="B96" s="198"/>
      <c r="C96" s="198"/>
      <c r="D96" s="198"/>
      <c r="E96" s="198"/>
      <c r="F96" s="233"/>
      <c r="G96" s="271"/>
      <c r="H96" s="257"/>
      <c r="I96" s="257"/>
      <c r="J96" s="198"/>
      <c r="K96" s="198"/>
      <c r="L96" s="198"/>
      <c r="M96" s="198"/>
      <c r="N96" s="198"/>
      <c r="O96" s="198"/>
      <c r="P96" s="198"/>
      <c r="Q96" s="198"/>
      <c r="R96" s="198"/>
      <c r="S96" s="233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8"/>
      <c r="AH96" s="198"/>
      <c r="AI96" s="198"/>
      <c r="AJ96" s="198"/>
      <c r="AK96" s="198"/>
      <c r="AL96" s="198"/>
      <c r="AM96" s="198"/>
      <c r="AN96" s="198"/>
      <c r="AO96" s="198"/>
      <c r="AP96" s="198"/>
      <c r="AQ96" s="198"/>
      <c r="AR96" s="198"/>
      <c r="AS96" s="198"/>
      <c r="AT96" s="198"/>
      <c r="AU96" s="198"/>
      <c r="AV96" s="198"/>
      <c r="AW96" s="198"/>
      <c r="AX96" s="198"/>
      <c r="AY96" s="198"/>
      <c r="AZ96" s="198"/>
      <c r="BA96" s="198"/>
      <c r="BB96" s="198"/>
      <c r="BC96" s="198"/>
      <c r="BD96" s="198"/>
      <c r="BE96" s="198"/>
      <c r="BF96" s="198"/>
      <c r="BG96" s="198"/>
      <c r="BH96" s="198"/>
    </row>
    <row r="97" spans="7:19" x14ac:dyDescent="0.25">
      <c r="G97" s="271"/>
      <c r="H97" s="198"/>
      <c r="I97" s="198"/>
      <c r="J97" s="198"/>
      <c r="K97" s="198"/>
      <c r="L97" s="198"/>
      <c r="M97" s="198"/>
      <c r="N97" s="198"/>
      <c r="O97" s="198"/>
      <c r="P97" s="198"/>
      <c r="Q97" s="198"/>
      <c r="R97" s="198"/>
      <c r="S97" s="233"/>
    </row>
    <row r="100" spans="7:19" x14ac:dyDescent="0.25">
      <c r="G100" s="272"/>
      <c r="H100" s="198"/>
      <c r="I100" s="257"/>
      <c r="J100" s="198"/>
      <c r="K100" s="198"/>
      <c r="L100" s="198"/>
      <c r="M100" s="198"/>
      <c r="N100" s="198"/>
      <c r="O100" s="198"/>
      <c r="P100" s="198"/>
      <c r="Q100" s="198"/>
      <c r="R100" s="198"/>
      <c r="S100" s="198"/>
    </row>
  </sheetData>
  <mergeCells count="19">
    <mergeCell ref="AP2:AS2"/>
    <mergeCell ref="BF1:BF2"/>
    <mergeCell ref="A1:A3"/>
    <mergeCell ref="B1:B3"/>
    <mergeCell ref="C1:C3"/>
    <mergeCell ref="F1:I2"/>
    <mergeCell ref="E1:E3"/>
    <mergeCell ref="J2:M2"/>
    <mergeCell ref="N2:Q2"/>
    <mergeCell ref="R2:U2"/>
    <mergeCell ref="AT2:AW2"/>
    <mergeCell ref="D1:D3"/>
    <mergeCell ref="AX2:BA2"/>
    <mergeCell ref="BB2:BE2"/>
    <mergeCell ref="V2:Y2"/>
    <mergeCell ref="Z2:AC2"/>
    <mergeCell ref="AD2:AG2"/>
    <mergeCell ref="AH2:AK2"/>
    <mergeCell ref="AL2:A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"/>
  <sheetViews>
    <sheetView topLeftCell="B2" workbookViewId="0">
      <selection activeCell="D2" sqref="D1:L1048576"/>
    </sheetView>
  </sheetViews>
  <sheetFormatPr defaultColWidth="9.140625" defaultRowHeight="15" x14ac:dyDescent="0.25"/>
  <cols>
    <col min="1" max="1" width="4" style="4" hidden="1" customWidth="1"/>
    <col min="2" max="2" width="18.85546875" style="5" customWidth="1"/>
    <col min="3" max="3" width="77.7109375" style="1" customWidth="1"/>
    <col min="4" max="4" width="19.85546875" style="1" hidden="1" customWidth="1"/>
    <col min="5" max="6" width="19.7109375" style="1" hidden="1" customWidth="1"/>
    <col min="7" max="7" width="18.42578125" style="1" hidden="1" customWidth="1"/>
    <col min="8" max="12" width="20.5703125" style="1" hidden="1" customWidth="1"/>
    <col min="13" max="13" width="20.5703125" style="1" customWidth="1"/>
    <col min="14" max="14" width="21.28515625" style="5" customWidth="1"/>
    <col min="15" max="15" width="14.28515625" style="5" customWidth="1"/>
    <col min="16" max="16384" width="9.140625" style="1"/>
  </cols>
  <sheetData>
    <row r="1" spans="1:15" hidden="1" x14ac:dyDescent="0.25"/>
    <row r="3" spans="1:15" x14ac:dyDescent="0.25">
      <c r="C3" s="6" t="s">
        <v>254</v>
      </c>
    </row>
    <row r="4" spans="1:15" ht="15" customHeight="1" x14ac:dyDescent="0.25">
      <c r="A4" s="294"/>
      <c r="B4" s="295" t="s">
        <v>0</v>
      </c>
      <c r="C4" s="298" t="s">
        <v>2</v>
      </c>
      <c r="D4" s="301" t="s">
        <v>277</v>
      </c>
      <c r="E4" s="347">
        <v>42466</v>
      </c>
      <c r="F4" s="347">
        <v>42551</v>
      </c>
      <c r="G4" s="347">
        <v>42563</v>
      </c>
      <c r="H4" s="347">
        <v>42577</v>
      </c>
      <c r="I4" s="347">
        <v>42586</v>
      </c>
      <c r="J4" s="347">
        <v>42618</v>
      </c>
      <c r="K4" s="347">
        <v>42618</v>
      </c>
      <c r="L4" s="344">
        <v>42621</v>
      </c>
      <c r="M4" s="344" t="s">
        <v>296</v>
      </c>
      <c r="N4" s="301"/>
      <c r="O4" s="31"/>
    </row>
    <row r="5" spans="1:15" x14ac:dyDescent="0.25">
      <c r="A5" s="294"/>
      <c r="B5" s="296"/>
      <c r="C5" s="299"/>
      <c r="D5" s="301"/>
      <c r="E5" s="347"/>
      <c r="F5" s="347"/>
      <c r="G5" s="347"/>
      <c r="H5" s="347"/>
      <c r="I5" s="347"/>
      <c r="J5" s="347"/>
      <c r="K5" s="347"/>
      <c r="L5" s="348"/>
      <c r="M5" s="345"/>
      <c r="N5" s="301"/>
      <c r="O5" s="31"/>
    </row>
    <row r="6" spans="1:15" x14ac:dyDescent="0.25">
      <c r="A6" s="294"/>
      <c r="B6" s="297"/>
      <c r="C6" s="300"/>
      <c r="D6" s="301"/>
      <c r="E6" s="347"/>
      <c r="F6" s="347"/>
      <c r="G6" s="347"/>
      <c r="H6" s="347"/>
      <c r="I6" s="347"/>
      <c r="J6" s="347"/>
      <c r="K6" s="347"/>
      <c r="L6" s="349"/>
      <c r="M6" s="346"/>
      <c r="N6" s="301"/>
      <c r="O6" s="31"/>
    </row>
    <row r="7" spans="1:15" ht="19.5" x14ac:dyDescent="0.25">
      <c r="B7" s="25" t="s">
        <v>5</v>
      </c>
      <c r="C7" s="27" t="s">
        <v>6</v>
      </c>
      <c r="D7" s="30">
        <f>D8+D9+D10+D11+D12+D13+D14+D15+D19+D23+D26+D27+D28+D31+D32+D33+D34+D35+D36+D37+D40+D41+D42+D43</f>
        <v>801475000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2"/>
    </row>
    <row r="8" spans="1:15" ht="18" x14ac:dyDescent="0.25">
      <c r="B8" s="19" t="s">
        <v>7</v>
      </c>
      <c r="C8" s="21" t="s">
        <v>8</v>
      </c>
      <c r="D8" s="22">
        <v>570000000</v>
      </c>
      <c r="E8" s="22"/>
      <c r="F8" s="23"/>
      <c r="G8" s="23"/>
      <c r="H8" s="23"/>
      <c r="I8" s="23"/>
      <c r="J8" s="23"/>
      <c r="K8" s="23">
        <v>35000000</v>
      </c>
      <c r="L8" s="23"/>
      <c r="M8" s="17">
        <f>SUM(C8:K8)</f>
        <v>605000000</v>
      </c>
      <c r="N8" s="23"/>
      <c r="O8" s="33"/>
    </row>
    <row r="9" spans="1:15" ht="15.75" x14ac:dyDescent="0.25">
      <c r="B9" s="3" t="s">
        <v>10</v>
      </c>
      <c r="C9" s="2" t="s">
        <v>11</v>
      </c>
      <c r="D9" s="17">
        <v>2000000</v>
      </c>
      <c r="E9" s="17"/>
      <c r="F9" s="17"/>
      <c r="G9" s="17"/>
      <c r="H9" s="18"/>
      <c r="I9" s="18"/>
      <c r="J9" s="18">
        <v>-80000</v>
      </c>
      <c r="K9" s="18"/>
      <c r="L9" s="18"/>
      <c r="M9" s="17">
        <f t="shared" ref="M9:M18" si="0">SUM(C9:K9)</f>
        <v>1920000</v>
      </c>
      <c r="N9" s="23"/>
      <c r="O9" s="35"/>
    </row>
    <row r="10" spans="1:15" ht="15.75" x14ac:dyDescent="0.25">
      <c r="B10" s="3" t="s">
        <v>18</v>
      </c>
      <c r="C10" s="2" t="s">
        <v>17</v>
      </c>
      <c r="D10" s="17">
        <v>14280000</v>
      </c>
      <c r="E10" s="17"/>
      <c r="F10" s="17"/>
      <c r="G10" s="17"/>
      <c r="H10" s="18"/>
      <c r="I10" s="18"/>
      <c r="J10" s="18">
        <v>1130000</v>
      </c>
      <c r="K10" s="18"/>
      <c r="L10" s="18"/>
      <c r="M10" s="17">
        <f t="shared" si="0"/>
        <v>15410000</v>
      </c>
      <c r="N10" s="23"/>
      <c r="O10" s="35"/>
    </row>
    <row r="11" spans="1:15" ht="15.75" x14ac:dyDescent="0.25">
      <c r="A11" s="1"/>
      <c r="B11" s="3" t="s">
        <v>28</v>
      </c>
      <c r="C11" s="2" t="s">
        <v>27</v>
      </c>
      <c r="D11" s="17">
        <v>1000000</v>
      </c>
      <c r="E11" s="17">
        <v>700000</v>
      </c>
      <c r="F11" s="17"/>
      <c r="G11" s="17"/>
      <c r="H11" s="18"/>
      <c r="I11" s="18"/>
      <c r="J11" s="18"/>
      <c r="K11" s="18"/>
      <c r="L11" s="18"/>
      <c r="M11" s="17">
        <f t="shared" si="0"/>
        <v>1700000</v>
      </c>
      <c r="N11" s="23"/>
      <c r="O11" s="35"/>
    </row>
    <row r="12" spans="1:15" ht="15.75" x14ac:dyDescent="0.25">
      <c r="A12" s="1"/>
      <c r="B12" s="3" t="s">
        <v>40</v>
      </c>
      <c r="C12" s="2" t="s">
        <v>39</v>
      </c>
      <c r="D12" s="17">
        <v>1650000</v>
      </c>
      <c r="E12" s="17"/>
      <c r="F12" s="17"/>
      <c r="G12" s="17"/>
      <c r="H12" s="18"/>
      <c r="I12" s="18"/>
      <c r="J12" s="18"/>
      <c r="K12" s="18"/>
      <c r="L12" s="18"/>
      <c r="M12" s="17">
        <f t="shared" si="0"/>
        <v>1650000</v>
      </c>
      <c r="N12" s="23"/>
      <c r="O12" s="35"/>
    </row>
    <row r="13" spans="1:15" ht="15.75" x14ac:dyDescent="0.25">
      <c r="A13" s="1"/>
      <c r="B13" s="3" t="s">
        <v>48</v>
      </c>
      <c r="C13" s="2" t="s">
        <v>47</v>
      </c>
      <c r="D13" s="17">
        <v>270000</v>
      </c>
      <c r="E13" s="18"/>
      <c r="F13" s="18"/>
      <c r="G13" s="18"/>
      <c r="H13" s="18"/>
      <c r="I13" s="18"/>
      <c r="J13" s="18"/>
      <c r="K13" s="18"/>
      <c r="L13" s="18"/>
      <c r="M13" s="17">
        <f t="shared" si="0"/>
        <v>270000</v>
      </c>
      <c r="N13" s="23"/>
      <c r="O13" s="35"/>
    </row>
    <row r="14" spans="1:15" s="29" customFormat="1" ht="15.75" x14ac:dyDescent="0.25">
      <c r="B14" s="3" t="s">
        <v>49</v>
      </c>
      <c r="C14" s="2" t="s">
        <v>50</v>
      </c>
      <c r="D14" s="8">
        <v>8000000</v>
      </c>
      <c r="E14" s="15"/>
      <c r="F14" s="15"/>
      <c r="G14" s="15"/>
      <c r="H14" s="18"/>
      <c r="I14" s="18"/>
      <c r="J14" s="18"/>
      <c r="K14" s="18"/>
      <c r="L14" s="18"/>
      <c r="M14" s="17">
        <f t="shared" si="0"/>
        <v>8000000</v>
      </c>
      <c r="N14" s="23"/>
      <c r="O14" s="37"/>
    </row>
    <row r="15" spans="1:15" ht="15.75" x14ac:dyDescent="0.25">
      <c r="A15" s="1"/>
      <c r="B15" s="3" t="s">
        <v>55</v>
      </c>
      <c r="C15" s="2" t="s">
        <v>60</v>
      </c>
      <c r="D15" s="8">
        <f>D16+D17+D18</f>
        <v>14000000</v>
      </c>
      <c r="E15" s="8"/>
      <c r="F15" s="8"/>
      <c r="G15" s="8"/>
      <c r="H15" s="18"/>
      <c r="I15" s="18"/>
      <c r="J15" s="18"/>
      <c r="K15" s="18"/>
      <c r="L15" s="18"/>
      <c r="M15" s="8">
        <f>M16+M17+M18</f>
        <v>13830000</v>
      </c>
      <c r="N15" s="23"/>
      <c r="O15" s="38"/>
    </row>
    <row r="16" spans="1:15" ht="15.75" x14ac:dyDescent="0.25">
      <c r="A16" s="1"/>
      <c r="B16" s="291" t="s">
        <v>425</v>
      </c>
      <c r="C16" s="292" t="s">
        <v>469</v>
      </c>
      <c r="D16" s="15">
        <v>11764000</v>
      </c>
      <c r="E16" s="8"/>
      <c r="F16" s="8"/>
      <c r="G16" s="8"/>
      <c r="H16" s="18"/>
      <c r="I16" s="18"/>
      <c r="J16" s="18"/>
      <c r="K16" s="18"/>
      <c r="L16" s="18"/>
      <c r="M16" s="18">
        <f t="shared" si="0"/>
        <v>11764000</v>
      </c>
      <c r="N16" s="23"/>
      <c r="O16" s="38"/>
    </row>
    <row r="17" spans="1:15" ht="15.75" x14ac:dyDescent="0.25">
      <c r="A17" s="1"/>
      <c r="B17" s="291" t="s">
        <v>470</v>
      </c>
      <c r="C17" s="292" t="s">
        <v>471</v>
      </c>
      <c r="D17" s="15">
        <v>1240000</v>
      </c>
      <c r="E17" s="8"/>
      <c r="F17" s="8"/>
      <c r="G17" s="8"/>
      <c r="H17" s="18"/>
      <c r="I17" s="18"/>
      <c r="J17" s="18"/>
      <c r="K17" s="18"/>
      <c r="L17" s="18"/>
      <c r="M17" s="18">
        <f t="shared" si="0"/>
        <v>1240000</v>
      </c>
      <c r="N17" s="23"/>
      <c r="O17" s="38"/>
    </row>
    <row r="18" spans="1:15" ht="15.75" x14ac:dyDescent="0.25">
      <c r="A18" s="1"/>
      <c r="B18" s="291" t="s">
        <v>472</v>
      </c>
      <c r="C18" s="292" t="s">
        <v>473</v>
      </c>
      <c r="D18" s="15">
        <v>996000</v>
      </c>
      <c r="E18" s="8"/>
      <c r="F18" s="8"/>
      <c r="G18" s="8"/>
      <c r="H18" s="18"/>
      <c r="I18" s="18"/>
      <c r="J18" s="18">
        <v>-170000</v>
      </c>
      <c r="K18" s="18"/>
      <c r="L18" s="18"/>
      <c r="M18" s="18">
        <f t="shared" si="0"/>
        <v>826000</v>
      </c>
      <c r="N18" s="23"/>
      <c r="O18" s="38"/>
    </row>
    <row r="19" spans="1:15" ht="15.75" x14ac:dyDescent="0.25">
      <c r="A19" s="1"/>
      <c r="B19" s="3" t="s">
        <v>69</v>
      </c>
      <c r="C19" s="2" t="s">
        <v>68</v>
      </c>
      <c r="D19" s="8">
        <f>D20+D21+D22</f>
        <v>8424000</v>
      </c>
      <c r="E19" s="8"/>
      <c r="F19" s="8"/>
      <c r="G19" s="8"/>
      <c r="H19" s="8"/>
      <c r="I19" s="8"/>
      <c r="J19" s="8"/>
      <c r="K19" s="8"/>
      <c r="L19" s="8"/>
      <c r="M19" s="8">
        <f>M20+M21+M22</f>
        <v>7624000</v>
      </c>
      <c r="N19" s="23"/>
      <c r="O19" s="38"/>
    </row>
    <row r="20" spans="1:15" ht="15.75" x14ac:dyDescent="0.25">
      <c r="A20" s="1"/>
      <c r="B20" s="291" t="s">
        <v>427</v>
      </c>
      <c r="C20" s="292" t="s">
        <v>474</v>
      </c>
      <c r="D20" s="15">
        <v>4894000</v>
      </c>
      <c r="E20" s="8"/>
      <c r="F20" s="8"/>
      <c r="G20" s="8"/>
      <c r="H20" s="8"/>
      <c r="I20" s="8"/>
      <c r="J20" s="8"/>
      <c r="K20" s="8"/>
      <c r="L20" s="8"/>
      <c r="M20" s="15">
        <f t="shared" ref="M20:M43" si="1">SUM(D20:L20)</f>
        <v>4894000</v>
      </c>
      <c r="N20" s="23"/>
      <c r="O20" s="38"/>
    </row>
    <row r="21" spans="1:15" ht="15.75" x14ac:dyDescent="0.25">
      <c r="A21" s="1"/>
      <c r="B21" s="291" t="s">
        <v>475</v>
      </c>
      <c r="C21" s="292" t="s">
        <v>476</v>
      </c>
      <c r="D21" s="15">
        <v>900000</v>
      </c>
      <c r="E21" s="8"/>
      <c r="F21" s="8"/>
      <c r="G21" s="8"/>
      <c r="H21" s="8"/>
      <c r="I21" s="8"/>
      <c r="J21" s="8"/>
      <c r="K21" s="8"/>
      <c r="L21" s="8"/>
      <c r="M21" s="15">
        <f t="shared" si="1"/>
        <v>900000</v>
      </c>
      <c r="N21" s="23"/>
      <c r="O21" s="38"/>
    </row>
    <row r="22" spans="1:15" ht="15.75" x14ac:dyDescent="0.25">
      <c r="A22" s="1"/>
      <c r="B22" s="291" t="s">
        <v>477</v>
      </c>
      <c r="C22" s="292" t="s">
        <v>478</v>
      </c>
      <c r="D22" s="15">
        <v>2630000</v>
      </c>
      <c r="E22" s="8"/>
      <c r="F22" s="8"/>
      <c r="G22" s="8"/>
      <c r="H22" s="8"/>
      <c r="I22" s="8"/>
      <c r="J22" s="8">
        <v>-800000</v>
      </c>
      <c r="K22" s="8"/>
      <c r="L22" s="8"/>
      <c r="M22" s="15">
        <f t="shared" si="1"/>
        <v>1830000</v>
      </c>
      <c r="N22" s="23"/>
      <c r="O22" s="38"/>
    </row>
    <row r="23" spans="1:15" ht="15.75" x14ac:dyDescent="0.25">
      <c r="A23" s="1"/>
      <c r="B23" s="3" t="s">
        <v>79</v>
      </c>
      <c r="C23" s="2" t="s">
        <v>78</v>
      </c>
      <c r="D23" s="8">
        <f>D24+D25</f>
        <v>7000000</v>
      </c>
      <c r="E23" s="8"/>
      <c r="F23" s="8"/>
      <c r="G23" s="8"/>
      <c r="H23" s="8"/>
      <c r="I23" s="8"/>
      <c r="J23" s="8">
        <v>156000</v>
      </c>
      <c r="K23" s="8"/>
      <c r="L23" s="8"/>
      <c r="M23" s="8">
        <f>M24+M25</f>
        <v>6920000</v>
      </c>
      <c r="N23" s="23"/>
      <c r="O23" s="38"/>
    </row>
    <row r="24" spans="1:15" ht="15.75" x14ac:dyDescent="0.25">
      <c r="A24" s="1"/>
      <c r="B24" s="291" t="s">
        <v>430</v>
      </c>
      <c r="C24" s="292" t="s">
        <v>479</v>
      </c>
      <c r="D24" s="15">
        <v>6458000</v>
      </c>
      <c r="E24" s="8"/>
      <c r="F24" s="8"/>
      <c r="G24" s="8"/>
      <c r="H24" s="8"/>
      <c r="I24" s="8"/>
      <c r="J24" s="8"/>
      <c r="K24" s="8"/>
      <c r="L24" s="8"/>
      <c r="M24" s="15">
        <f t="shared" si="1"/>
        <v>6458000</v>
      </c>
      <c r="N24" s="23"/>
      <c r="O24" s="38"/>
    </row>
    <row r="25" spans="1:15" ht="15.75" x14ac:dyDescent="0.25">
      <c r="A25" s="1"/>
      <c r="B25" s="291" t="s">
        <v>480</v>
      </c>
      <c r="C25" s="292" t="s">
        <v>481</v>
      </c>
      <c r="D25" s="15">
        <v>542000</v>
      </c>
      <c r="E25" s="8"/>
      <c r="F25" s="8"/>
      <c r="G25" s="8"/>
      <c r="H25" s="8"/>
      <c r="I25" s="8"/>
      <c r="J25" s="8">
        <v>-80000</v>
      </c>
      <c r="K25" s="8"/>
      <c r="L25" s="8"/>
      <c r="M25" s="15">
        <f t="shared" si="1"/>
        <v>462000</v>
      </c>
      <c r="N25" s="23"/>
      <c r="O25" s="38"/>
    </row>
    <row r="26" spans="1:15" ht="15.75" x14ac:dyDescent="0.25">
      <c r="A26" s="1"/>
      <c r="B26" s="3" t="s">
        <v>94</v>
      </c>
      <c r="C26" s="2" t="s">
        <v>95</v>
      </c>
      <c r="D26" s="8">
        <v>5000000</v>
      </c>
      <c r="E26" s="8"/>
      <c r="F26" s="8"/>
      <c r="G26" s="8"/>
      <c r="H26" s="8"/>
      <c r="I26" s="8"/>
      <c r="J26" s="8"/>
      <c r="K26" s="8"/>
      <c r="L26" s="8"/>
      <c r="M26" s="8">
        <f t="shared" si="1"/>
        <v>5000000</v>
      </c>
      <c r="N26" s="23"/>
      <c r="O26" s="38"/>
    </row>
    <row r="27" spans="1:15" ht="15.75" x14ac:dyDescent="0.25">
      <c r="A27" s="1"/>
      <c r="B27" s="3" t="s">
        <v>103</v>
      </c>
      <c r="C27" s="2" t="s">
        <v>102</v>
      </c>
      <c r="D27" s="8">
        <v>400000</v>
      </c>
      <c r="E27" s="8"/>
      <c r="F27" s="8"/>
      <c r="G27" s="8"/>
      <c r="H27" s="8"/>
      <c r="I27" s="8"/>
      <c r="J27" s="8"/>
      <c r="K27" s="8"/>
      <c r="L27" s="8"/>
      <c r="M27" s="8">
        <f t="shared" si="1"/>
        <v>400000</v>
      </c>
      <c r="N27" s="23"/>
      <c r="O27" s="38"/>
    </row>
    <row r="28" spans="1:15" ht="15.75" x14ac:dyDescent="0.25">
      <c r="A28" s="1"/>
      <c r="B28" s="3" t="s">
        <v>109</v>
      </c>
      <c r="C28" s="2" t="s">
        <v>110</v>
      </c>
      <c r="D28" s="8">
        <f>D29+D30</f>
        <v>22000000</v>
      </c>
      <c r="E28" s="8"/>
      <c r="F28" s="8"/>
      <c r="G28" s="8"/>
      <c r="H28" s="8"/>
      <c r="I28" s="8"/>
      <c r="J28" s="8"/>
      <c r="K28" s="8"/>
      <c r="L28" s="8"/>
      <c r="M28" s="8">
        <f>M29+M30</f>
        <v>20630000</v>
      </c>
      <c r="N28" s="23"/>
      <c r="O28" s="38"/>
    </row>
    <row r="29" spans="1:15" ht="15.75" x14ac:dyDescent="0.25">
      <c r="A29" s="1"/>
      <c r="B29" s="291" t="s">
        <v>482</v>
      </c>
      <c r="C29" s="292" t="s">
        <v>483</v>
      </c>
      <c r="D29" s="15">
        <v>22000000</v>
      </c>
      <c r="E29" s="8">
        <v>-700000</v>
      </c>
      <c r="F29" s="8"/>
      <c r="G29" s="8"/>
      <c r="H29" s="8">
        <v>-680000</v>
      </c>
      <c r="I29" s="8">
        <v>-670000</v>
      </c>
      <c r="J29" s="8"/>
      <c r="K29" s="8"/>
      <c r="L29" s="8"/>
      <c r="M29" s="15">
        <f t="shared" si="1"/>
        <v>19950000</v>
      </c>
      <c r="N29" s="23"/>
      <c r="O29" s="38"/>
    </row>
    <row r="30" spans="1:15" ht="15.75" x14ac:dyDescent="0.25">
      <c r="A30" s="1"/>
      <c r="B30" s="291" t="s">
        <v>484</v>
      </c>
      <c r="C30" s="292" t="s">
        <v>485</v>
      </c>
      <c r="D30" s="15">
        <v>0</v>
      </c>
      <c r="E30" s="8"/>
      <c r="F30" s="8"/>
      <c r="G30" s="8"/>
      <c r="H30" s="8">
        <v>680000</v>
      </c>
      <c r="I30" s="8"/>
      <c r="J30" s="8"/>
      <c r="K30" s="8"/>
      <c r="L30" s="8"/>
      <c r="M30" s="15">
        <f t="shared" si="1"/>
        <v>680000</v>
      </c>
      <c r="N30" s="23"/>
      <c r="O30" s="38"/>
    </row>
    <row r="31" spans="1:15" ht="15.75" x14ac:dyDescent="0.25">
      <c r="A31" s="1"/>
      <c r="B31" s="3" t="s">
        <v>120</v>
      </c>
      <c r="C31" s="2" t="s">
        <v>119</v>
      </c>
      <c r="D31" s="8">
        <v>15000000</v>
      </c>
      <c r="E31" s="8"/>
      <c r="F31" s="8"/>
      <c r="G31" s="8">
        <v>302500</v>
      </c>
      <c r="H31" s="8"/>
      <c r="I31" s="8"/>
      <c r="J31" s="8"/>
      <c r="K31" s="8"/>
      <c r="L31" s="8"/>
      <c r="M31" s="8">
        <f t="shared" si="1"/>
        <v>15302500</v>
      </c>
      <c r="N31" s="23"/>
      <c r="O31" s="38"/>
    </row>
    <row r="32" spans="1:15" ht="15.75" x14ac:dyDescent="0.25">
      <c r="A32" s="1"/>
      <c r="B32" s="3" t="s">
        <v>129</v>
      </c>
      <c r="C32" s="2" t="s">
        <v>130</v>
      </c>
      <c r="D32" s="8">
        <v>8100000</v>
      </c>
      <c r="E32" s="8"/>
      <c r="F32" s="8"/>
      <c r="G32" s="8"/>
      <c r="H32" s="18"/>
      <c r="I32" s="8"/>
      <c r="J32" s="18"/>
      <c r="K32" s="8"/>
      <c r="L32" s="8"/>
      <c r="M32" s="8">
        <f t="shared" si="1"/>
        <v>8100000</v>
      </c>
      <c r="N32" s="23"/>
      <c r="O32" s="38"/>
    </row>
    <row r="33" spans="1:15" ht="15.75" x14ac:dyDescent="0.25">
      <c r="A33" s="1"/>
      <c r="B33" s="3" t="s">
        <v>145</v>
      </c>
      <c r="C33" s="2" t="s">
        <v>146</v>
      </c>
      <c r="D33" s="8">
        <v>2000000</v>
      </c>
      <c r="E33" s="8"/>
      <c r="F33" s="8"/>
      <c r="G33" s="8">
        <v>-302500</v>
      </c>
      <c r="H33" s="18"/>
      <c r="I33" s="8"/>
      <c r="J33" s="18"/>
      <c r="K33" s="8"/>
      <c r="L33" s="8"/>
      <c r="M33" s="8">
        <f t="shared" si="1"/>
        <v>1697500</v>
      </c>
      <c r="N33" s="23"/>
      <c r="O33" s="38"/>
    </row>
    <row r="34" spans="1:15" ht="15.75" x14ac:dyDescent="0.25">
      <c r="A34" s="1"/>
      <c r="B34" s="3" t="s">
        <v>150</v>
      </c>
      <c r="C34" s="2" t="s">
        <v>149</v>
      </c>
      <c r="D34" s="8">
        <v>32000000</v>
      </c>
      <c r="E34" s="8"/>
      <c r="F34" s="8"/>
      <c r="G34" s="8"/>
      <c r="H34" s="8"/>
      <c r="I34" s="8"/>
      <c r="J34" s="8"/>
      <c r="K34" s="8"/>
      <c r="L34" s="8"/>
      <c r="M34" s="8">
        <f t="shared" si="1"/>
        <v>32000000</v>
      </c>
      <c r="N34" s="23"/>
      <c r="O34" s="38"/>
    </row>
    <row r="35" spans="1:15" ht="15.75" x14ac:dyDescent="0.25">
      <c r="A35" s="1"/>
      <c r="B35" s="3" t="s">
        <v>158</v>
      </c>
      <c r="C35" s="2" t="s">
        <v>159</v>
      </c>
      <c r="D35" s="8">
        <v>3100000</v>
      </c>
      <c r="E35" s="8"/>
      <c r="F35" s="8"/>
      <c r="G35" s="8"/>
      <c r="H35" s="8"/>
      <c r="I35" s="8"/>
      <c r="J35" s="8"/>
      <c r="K35" s="8"/>
      <c r="L35" s="8"/>
      <c r="M35" s="8">
        <f t="shared" si="1"/>
        <v>3100000</v>
      </c>
      <c r="N35" s="23"/>
      <c r="O35" s="38"/>
    </row>
    <row r="36" spans="1:15" ht="30" x14ac:dyDescent="0.25">
      <c r="A36" s="1"/>
      <c r="B36" s="3" t="s">
        <v>174</v>
      </c>
      <c r="C36" s="2" t="s">
        <v>175</v>
      </c>
      <c r="D36" s="8">
        <v>6000000</v>
      </c>
      <c r="E36" s="8"/>
      <c r="F36" s="8"/>
      <c r="G36" s="8"/>
      <c r="H36" s="8"/>
      <c r="I36" s="8"/>
      <c r="J36" s="8"/>
      <c r="K36" s="8"/>
      <c r="L36" s="8"/>
      <c r="M36" s="8">
        <f t="shared" si="1"/>
        <v>6000000</v>
      </c>
      <c r="N36" s="23"/>
      <c r="O36" s="38"/>
    </row>
    <row r="37" spans="1:15" ht="30" x14ac:dyDescent="0.25">
      <c r="B37" s="3" t="s">
        <v>200</v>
      </c>
      <c r="C37" s="2" t="s">
        <v>3</v>
      </c>
      <c r="D37" s="8">
        <f>D38+D39</f>
        <v>33251000</v>
      </c>
      <c r="E37" s="8"/>
      <c r="F37" s="8"/>
      <c r="G37" s="8"/>
      <c r="H37" s="8"/>
      <c r="I37" s="8"/>
      <c r="J37" s="8"/>
      <c r="K37" s="8"/>
      <c r="L37" s="8"/>
      <c r="M37" s="8">
        <f>M38+M39</f>
        <v>33251000</v>
      </c>
      <c r="N37" s="23"/>
      <c r="O37" s="38"/>
    </row>
    <row r="38" spans="1:15" ht="30" x14ac:dyDescent="0.25">
      <c r="B38" s="291" t="s">
        <v>464</v>
      </c>
      <c r="C38" s="292" t="s">
        <v>486</v>
      </c>
      <c r="D38" s="15">
        <v>10500000</v>
      </c>
      <c r="E38" s="8"/>
      <c r="F38" s="8"/>
      <c r="G38" s="8"/>
      <c r="H38" s="8"/>
      <c r="I38" s="8"/>
      <c r="J38" s="8"/>
      <c r="K38" s="8"/>
      <c r="L38" s="8"/>
      <c r="M38" s="8">
        <f t="shared" si="1"/>
        <v>10500000</v>
      </c>
      <c r="N38" s="23"/>
      <c r="O38" s="38"/>
    </row>
    <row r="39" spans="1:15" ht="15.75" x14ac:dyDescent="0.25">
      <c r="B39" s="291" t="s">
        <v>487</v>
      </c>
      <c r="C39" s="292" t="s">
        <v>488</v>
      </c>
      <c r="D39" s="15">
        <v>22751000</v>
      </c>
      <c r="E39" s="8"/>
      <c r="F39" s="8"/>
      <c r="G39" s="8"/>
      <c r="H39" s="8"/>
      <c r="I39" s="8"/>
      <c r="J39" s="8"/>
      <c r="K39" s="8"/>
      <c r="L39" s="8"/>
      <c r="M39" s="8">
        <f t="shared" si="1"/>
        <v>22751000</v>
      </c>
      <c r="N39" s="23"/>
      <c r="O39" s="38"/>
    </row>
    <row r="40" spans="1:15" s="14" customFormat="1" ht="15.75" x14ac:dyDescent="0.25">
      <c r="A40" s="293"/>
      <c r="B40" s="3" t="s">
        <v>208</v>
      </c>
      <c r="C40" s="2" t="s">
        <v>207</v>
      </c>
      <c r="D40" s="8">
        <v>26000000</v>
      </c>
      <c r="E40" s="8"/>
      <c r="F40" s="8"/>
      <c r="G40" s="8"/>
      <c r="H40" s="8"/>
      <c r="I40" s="8"/>
      <c r="J40" s="8"/>
      <c r="K40" s="8"/>
      <c r="L40" s="8"/>
      <c r="M40" s="8">
        <f t="shared" si="1"/>
        <v>26000000</v>
      </c>
      <c r="N40" s="23"/>
      <c r="O40" s="38"/>
    </row>
    <row r="41" spans="1:15" s="14" customFormat="1" ht="15.75" x14ac:dyDescent="0.25">
      <c r="A41" s="293"/>
      <c r="B41" s="3" t="s">
        <v>224</v>
      </c>
      <c r="C41" s="2" t="s">
        <v>223</v>
      </c>
      <c r="D41" s="8">
        <v>20000000</v>
      </c>
      <c r="E41" s="8"/>
      <c r="F41" s="8"/>
      <c r="G41" s="8"/>
      <c r="H41" s="8"/>
      <c r="I41" s="8"/>
      <c r="J41" s="8"/>
      <c r="K41" s="8"/>
      <c r="L41" s="8"/>
      <c r="M41" s="8">
        <f t="shared" si="1"/>
        <v>20000000</v>
      </c>
      <c r="N41" s="23"/>
      <c r="O41" s="38"/>
    </row>
    <row r="42" spans="1:15" s="14" customFormat="1" ht="15.75" x14ac:dyDescent="0.25">
      <c r="A42" s="293"/>
      <c r="B42" s="3" t="s">
        <v>236</v>
      </c>
      <c r="C42" s="2" t="s">
        <v>233</v>
      </c>
      <c r="D42" s="8">
        <v>1000000</v>
      </c>
      <c r="E42" s="8"/>
      <c r="F42" s="8"/>
      <c r="G42" s="8"/>
      <c r="H42" s="8"/>
      <c r="I42" s="8"/>
      <c r="J42" s="8"/>
      <c r="K42" s="8"/>
      <c r="L42" s="8"/>
      <c r="M42" s="8">
        <f t="shared" si="1"/>
        <v>1000000</v>
      </c>
      <c r="N42" s="23"/>
      <c r="O42" s="38"/>
    </row>
    <row r="43" spans="1:15" s="14" customFormat="1" ht="15.75" x14ac:dyDescent="0.25">
      <c r="A43" s="293"/>
      <c r="B43" s="3" t="s">
        <v>239</v>
      </c>
      <c r="C43" s="2" t="s">
        <v>489</v>
      </c>
      <c r="D43" s="8">
        <v>1000000</v>
      </c>
      <c r="E43" s="8"/>
      <c r="F43" s="8">
        <v>-134000</v>
      </c>
      <c r="G43" s="8"/>
      <c r="H43" s="8"/>
      <c r="I43" s="8"/>
      <c r="J43" s="8">
        <v>-156000</v>
      </c>
      <c r="K43" s="8"/>
      <c r="L43" s="23">
        <v>-82500</v>
      </c>
      <c r="M43" s="8">
        <f t="shared" si="1"/>
        <v>627500</v>
      </c>
      <c r="N43" s="23"/>
      <c r="O43" s="38"/>
    </row>
    <row r="44" spans="1:15" s="14" customFormat="1" ht="180" hidden="1" x14ac:dyDescent="0.25">
      <c r="A44" s="293"/>
      <c r="B44" s="19" t="s">
        <v>239</v>
      </c>
      <c r="C44" s="21" t="s">
        <v>240</v>
      </c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3"/>
    </row>
    <row r="45" spans="1:15" ht="409.5" hidden="1" x14ac:dyDescent="0.25">
      <c r="B45" s="10"/>
      <c r="C45" s="16" t="s">
        <v>241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36"/>
    </row>
  </sheetData>
  <mergeCells count="14">
    <mergeCell ref="F4:F6"/>
    <mergeCell ref="A4:A6"/>
    <mergeCell ref="B4:B6"/>
    <mergeCell ref="C4:C6"/>
    <mergeCell ref="D4:D6"/>
    <mergeCell ref="E4:E6"/>
    <mergeCell ref="M4:M6"/>
    <mergeCell ref="N4:N6"/>
    <mergeCell ref="G4:G6"/>
    <mergeCell ref="H4:H6"/>
    <mergeCell ref="I4:I6"/>
    <mergeCell ref="J4:J6"/>
    <mergeCell ref="K4:K6"/>
    <mergeCell ref="L4:L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"/>
  <sheetViews>
    <sheetView topLeftCell="B26" workbookViewId="0">
      <selection activeCell="L33" sqref="L33"/>
    </sheetView>
  </sheetViews>
  <sheetFormatPr defaultColWidth="9.140625" defaultRowHeight="15" x14ac:dyDescent="0.25"/>
  <cols>
    <col min="1" max="1" width="4" style="4" hidden="1" customWidth="1"/>
    <col min="2" max="2" width="11.42578125" style="5" customWidth="1"/>
    <col min="3" max="3" width="9.140625" style="5"/>
    <col min="4" max="4" width="77.7109375" style="1" customWidth="1"/>
    <col min="5" max="5" width="22.140625" style="5" hidden="1" customWidth="1"/>
    <col min="6" max="6" width="23.5703125" style="1" hidden="1" customWidth="1"/>
    <col min="7" max="7" width="23.140625" style="1" hidden="1" customWidth="1"/>
    <col min="8" max="9" width="17.7109375" style="1" hidden="1" customWidth="1"/>
    <col min="10" max="10" width="14.42578125" style="1" hidden="1" customWidth="1"/>
    <col min="11" max="11" width="19.42578125" style="1" hidden="1" customWidth="1"/>
    <col min="12" max="12" width="17.7109375" style="1" bestFit="1" customWidth="1"/>
    <col min="13" max="15" width="14.85546875" style="1" hidden="1" customWidth="1"/>
    <col min="16" max="16" width="18.85546875" style="1" customWidth="1"/>
    <col min="17" max="18" width="14.85546875" style="1" hidden="1" customWidth="1"/>
    <col min="19" max="19" width="14.140625" style="5" hidden="1" customWidth="1"/>
    <col min="20" max="20" width="18.5703125" style="350" bestFit="1" customWidth="1"/>
    <col min="21" max="21" width="16.7109375" style="1" hidden="1" customWidth="1"/>
    <col min="22" max="22" width="14.85546875" style="1" hidden="1" customWidth="1"/>
    <col min="23" max="23" width="14.140625" style="5" hidden="1" customWidth="1"/>
    <col min="24" max="16384" width="9.140625" style="1"/>
  </cols>
  <sheetData>
    <row r="1" spans="1:23" hidden="1" x14ac:dyDescent="0.25"/>
    <row r="3" spans="1:23" x14ac:dyDescent="0.25">
      <c r="D3" s="6" t="s">
        <v>254</v>
      </c>
      <c r="E3" s="351"/>
      <c r="F3" s="6"/>
      <c r="G3" s="6"/>
      <c r="H3" s="352"/>
    </row>
    <row r="4" spans="1:23" x14ac:dyDescent="0.25">
      <c r="A4" s="294"/>
      <c r="B4" s="295" t="s">
        <v>0</v>
      </c>
      <c r="C4" s="295" t="s">
        <v>1</v>
      </c>
      <c r="D4" s="298" t="s">
        <v>2</v>
      </c>
      <c r="E4" s="353">
        <v>2016</v>
      </c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</row>
    <row r="5" spans="1:23" x14ac:dyDescent="0.25">
      <c r="A5" s="294"/>
      <c r="B5" s="296"/>
      <c r="C5" s="296"/>
      <c r="D5" s="299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</row>
    <row r="6" spans="1:23" ht="30" x14ac:dyDescent="0.25">
      <c r="A6" s="294"/>
      <c r="B6" s="297"/>
      <c r="C6" s="297"/>
      <c r="D6" s="297"/>
      <c r="E6" s="290" t="s">
        <v>492</v>
      </c>
      <c r="F6" s="290" t="s">
        <v>333</v>
      </c>
      <c r="G6" s="290" t="s">
        <v>334</v>
      </c>
      <c r="H6" s="354" t="s">
        <v>493</v>
      </c>
      <c r="I6" s="355"/>
      <c r="J6" s="355"/>
      <c r="K6" s="355"/>
      <c r="L6" s="354" t="s">
        <v>494</v>
      </c>
      <c r="M6" s="355"/>
      <c r="N6" s="355"/>
      <c r="O6" s="355"/>
      <c r="P6" s="354" t="s">
        <v>495</v>
      </c>
      <c r="Q6" s="355"/>
      <c r="R6" s="355"/>
      <c r="S6" s="355"/>
      <c r="T6" s="356" t="s">
        <v>280</v>
      </c>
      <c r="U6" s="355"/>
      <c r="V6" s="355"/>
      <c r="W6" s="355"/>
    </row>
    <row r="7" spans="1:23" ht="19.5" x14ac:dyDescent="0.25">
      <c r="B7" s="25" t="s">
        <v>5</v>
      </c>
      <c r="C7" s="26"/>
      <c r="D7" s="27" t="s">
        <v>6</v>
      </c>
      <c r="E7" s="357">
        <f>E8+E9+E82</f>
        <v>847949000</v>
      </c>
      <c r="F7" s="357">
        <f>F8+F9+F82</f>
        <v>800475000</v>
      </c>
      <c r="G7" s="357">
        <f>G8+G9+G82</f>
        <v>797558880</v>
      </c>
      <c r="H7" s="357">
        <f>[2]AXALI!E523</f>
        <v>437802135.17000002</v>
      </c>
      <c r="I7" s="357">
        <f>[2]AXALI!F523</f>
        <v>231645713.74275002</v>
      </c>
      <c r="J7" s="357">
        <f>[2]AXALI!G523</f>
        <v>227689844.45499998</v>
      </c>
      <c r="K7" s="357">
        <f>[2]AXALI!H523</f>
        <v>459335558.19774997</v>
      </c>
      <c r="L7" s="357">
        <f>[2]AXALI!H523</f>
        <v>459335558.19774997</v>
      </c>
      <c r="M7" s="357"/>
      <c r="N7" s="357"/>
      <c r="O7" s="357"/>
      <c r="P7" s="357">
        <f>H7+L7</f>
        <v>897137693.36774993</v>
      </c>
      <c r="Q7" s="357"/>
      <c r="R7" s="357"/>
      <c r="S7" s="357"/>
      <c r="T7" s="358">
        <f>G7-P7</f>
        <v>-99578813.367749929</v>
      </c>
      <c r="U7" s="357"/>
      <c r="V7" s="357"/>
      <c r="W7" s="357"/>
    </row>
    <row r="8" spans="1:23" ht="18.75" x14ac:dyDescent="0.25">
      <c r="B8" s="19" t="s">
        <v>7</v>
      </c>
      <c r="C8" s="20"/>
      <c r="D8" s="21" t="s">
        <v>8</v>
      </c>
      <c r="E8" s="22">
        <v>600000000</v>
      </c>
      <c r="F8" s="22">
        <v>570000000</v>
      </c>
      <c r="G8" s="22">
        <v>570000000</v>
      </c>
      <c r="H8" s="22">
        <f>[2]AXALI!E535</f>
        <v>331779284.42000002</v>
      </c>
      <c r="I8" s="22">
        <f>[2]AXALI!F535</f>
        <v>171100000</v>
      </c>
      <c r="J8" s="22">
        <f>[2]AXALI!G535</f>
        <v>171100000</v>
      </c>
      <c r="K8" s="22">
        <f>[2]AXALI!H535</f>
        <v>342200000</v>
      </c>
      <c r="L8" s="22">
        <f>[2]AXALI!H535</f>
        <v>342200000</v>
      </c>
      <c r="M8" s="22"/>
      <c r="N8" s="23"/>
      <c r="O8" s="23"/>
      <c r="P8" s="22">
        <f>H8+L8</f>
        <v>673979284.42000008</v>
      </c>
      <c r="Q8" s="22"/>
      <c r="R8" s="23"/>
      <c r="S8" s="23"/>
      <c r="T8" s="358">
        <f t="shared" ref="T8:T71" si="0">G8-P8</f>
        <v>-103979284.42000008</v>
      </c>
      <c r="U8" s="22"/>
      <c r="V8" s="23"/>
      <c r="W8" s="23"/>
    </row>
    <row r="9" spans="1:23" ht="18.75" x14ac:dyDescent="0.25">
      <c r="B9" s="3" t="s">
        <v>9</v>
      </c>
      <c r="C9" s="7"/>
      <c r="D9" s="2" t="s">
        <v>4</v>
      </c>
      <c r="E9" s="17">
        <f>E10+E15+E20+E26+E30+E31+E33+E47+E57+E65+E72+E78</f>
        <v>84934000</v>
      </c>
      <c r="F9" s="17">
        <f>F10+F15+F20+F26+F30+F31+F33+F47+F57+F65+F72+F78</f>
        <v>84024000</v>
      </c>
      <c r="G9" s="17">
        <f>G10+G15+G20+G26+G30+G31+G33+G47+G57+G65+G72+G78</f>
        <v>82706832</v>
      </c>
      <c r="H9" s="17">
        <f>[2]AXALI!E547</f>
        <v>35376445.539999999</v>
      </c>
      <c r="I9" s="17">
        <f>[2]AXALI!F547</f>
        <v>23650603.719000001</v>
      </c>
      <c r="J9" s="17">
        <f>[2]AXALI!G547</f>
        <v>17361477.73</v>
      </c>
      <c r="K9" s="17">
        <f>[2]AXALI!H547</f>
        <v>41012081.449000001</v>
      </c>
      <c r="L9" s="17">
        <f>[2]AXALI!H547</f>
        <v>41012081.449000001</v>
      </c>
      <c r="M9" s="17">
        <f>[2]AXALI!J547</f>
        <v>76388526.989000008</v>
      </c>
      <c r="N9" s="17">
        <f>[2]AXALI!K547</f>
        <v>6318305.0109999925</v>
      </c>
      <c r="O9" s="17">
        <f>[2]AXALI!L547</f>
        <v>0.92360600861849007</v>
      </c>
      <c r="P9" s="17">
        <f>H9+L9</f>
        <v>76388526.988999993</v>
      </c>
      <c r="Q9" s="17"/>
      <c r="R9" s="17"/>
      <c r="S9" s="17"/>
      <c r="T9" s="358">
        <f t="shared" si="0"/>
        <v>6318305.0110000074</v>
      </c>
      <c r="U9" s="17"/>
      <c r="V9" s="17"/>
      <c r="W9" s="17"/>
    </row>
    <row r="10" spans="1:23" ht="18.75" x14ac:dyDescent="0.25">
      <c r="B10" s="3" t="s">
        <v>10</v>
      </c>
      <c r="C10" s="7"/>
      <c r="D10" s="2" t="s">
        <v>11</v>
      </c>
      <c r="E10" s="17">
        <v>2000000</v>
      </c>
      <c r="F10" s="17">
        <v>2000000</v>
      </c>
      <c r="G10" s="17">
        <f>[2]AXALI!I559</f>
        <v>1955290</v>
      </c>
      <c r="H10" s="17">
        <f>[2]AXALI!E559</f>
        <v>788749.44</v>
      </c>
      <c r="I10" s="18"/>
      <c r="J10" s="18"/>
      <c r="K10" s="18"/>
      <c r="L10" s="17">
        <f>[2]AXALI!H559</f>
        <v>1167944.3399999999</v>
      </c>
      <c r="M10" s="18"/>
      <c r="N10" s="18"/>
      <c r="O10" s="18"/>
      <c r="P10" s="17">
        <f>H10+L10</f>
        <v>1956693.7799999998</v>
      </c>
      <c r="Q10" s="18"/>
      <c r="R10" s="18"/>
      <c r="S10" s="18"/>
      <c r="T10" s="358">
        <f t="shared" si="0"/>
        <v>-1403.7799999997951</v>
      </c>
      <c r="U10" s="18"/>
      <c r="V10" s="18"/>
      <c r="W10" s="18"/>
    </row>
    <row r="11" spans="1:23" ht="18.75" x14ac:dyDescent="0.25">
      <c r="B11" s="10"/>
      <c r="C11" s="11" t="s">
        <v>16</v>
      </c>
      <c r="D11" s="16" t="s">
        <v>12</v>
      </c>
      <c r="E11" s="359"/>
      <c r="F11" s="12">
        <v>1346000</v>
      </c>
      <c r="G11" s="12"/>
      <c r="H11" s="12"/>
      <c r="I11" s="12"/>
      <c r="J11" s="13"/>
      <c r="K11" s="13"/>
      <c r="L11" s="12"/>
      <c r="M11" s="12"/>
      <c r="N11" s="12"/>
      <c r="O11" s="12"/>
      <c r="P11" s="12"/>
      <c r="Q11" s="12"/>
      <c r="R11" s="12"/>
      <c r="S11" s="12"/>
      <c r="T11" s="358">
        <f t="shared" si="0"/>
        <v>0</v>
      </c>
      <c r="U11" s="12"/>
      <c r="V11" s="12"/>
      <c r="W11" s="13"/>
    </row>
    <row r="12" spans="1:23" ht="18.75" x14ac:dyDescent="0.25">
      <c r="B12" s="10"/>
      <c r="C12" s="11" t="s">
        <v>16</v>
      </c>
      <c r="D12" s="16" t="s">
        <v>13</v>
      </c>
      <c r="E12" s="359"/>
      <c r="F12" s="12">
        <v>54000</v>
      </c>
      <c r="G12" s="12"/>
      <c r="H12" s="12"/>
      <c r="I12" s="12"/>
      <c r="J12" s="13"/>
      <c r="K12" s="13"/>
      <c r="L12" s="12"/>
      <c r="M12" s="12"/>
      <c r="N12" s="12"/>
      <c r="O12" s="12"/>
      <c r="P12" s="12"/>
      <c r="Q12" s="12"/>
      <c r="R12" s="12"/>
      <c r="S12" s="12"/>
      <c r="T12" s="358">
        <f t="shared" si="0"/>
        <v>0</v>
      </c>
      <c r="U12" s="12"/>
      <c r="V12" s="12"/>
      <c r="W12" s="13"/>
    </row>
    <row r="13" spans="1:23" ht="36" x14ac:dyDescent="0.25">
      <c r="B13" s="10"/>
      <c r="C13" s="11" t="s">
        <v>16</v>
      </c>
      <c r="D13" s="16" t="s">
        <v>14</v>
      </c>
      <c r="E13" s="359"/>
      <c r="F13" s="12">
        <v>200000</v>
      </c>
      <c r="G13" s="12"/>
      <c r="H13" s="12"/>
      <c r="I13" s="12"/>
      <c r="J13" s="13"/>
      <c r="K13" s="13"/>
      <c r="L13" s="12"/>
      <c r="M13" s="12"/>
      <c r="N13" s="12"/>
      <c r="O13" s="12"/>
      <c r="P13" s="12"/>
      <c r="Q13" s="12"/>
      <c r="R13" s="12"/>
      <c r="S13" s="12"/>
      <c r="T13" s="358">
        <f t="shared" si="0"/>
        <v>0</v>
      </c>
      <c r="U13" s="12"/>
      <c r="V13" s="12"/>
      <c r="W13" s="13"/>
    </row>
    <row r="14" spans="1:23" ht="18.75" x14ac:dyDescent="0.25">
      <c r="B14" s="10"/>
      <c r="C14" s="11" t="s">
        <v>16</v>
      </c>
      <c r="D14" s="16" t="s">
        <v>15</v>
      </c>
      <c r="E14" s="359"/>
      <c r="F14" s="12">
        <v>400000</v>
      </c>
      <c r="G14" s="12"/>
      <c r="H14" s="12"/>
      <c r="I14" s="12"/>
      <c r="J14" s="13"/>
      <c r="K14" s="13"/>
      <c r="L14" s="12"/>
      <c r="M14" s="12"/>
      <c r="N14" s="12"/>
      <c r="O14" s="12"/>
      <c r="P14" s="12"/>
      <c r="Q14" s="12"/>
      <c r="R14" s="12"/>
      <c r="S14" s="12"/>
      <c r="T14" s="358">
        <f t="shared" si="0"/>
        <v>0</v>
      </c>
      <c r="U14" s="12"/>
      <c r="V14" s="12"/>
      <c r="W14" s="13"/>
    </row>
    <row r="15" spans="1:23" ht="18.75" x14ac:dyDescent="0.25">
      <c r="B15" s="3" t="s">
        <v>18</v>
      </c>
      <c r="C15" s="7"/>
      <c r="D15" s="2" t="s">
        <v>17</v>
      </c>
      <c r="E15" s="360">
        <v>14280000</v>
      </c>
      <c r="F15" s="360">
        <v>14280000</v>
      </c>
      <c r="G15" s="17">
        <f>[2]AXALI!I571</f>
        <v>14233784</v>
      </c>
      <c r="H15" s="17">
        <f>[2]AXALI!E571</f>
        <v>10942441.76</v>
      </c>
      <c r="I15" s="18"/>
      <c r="J15" s="18"/>
      <c r="K15" s="18"/>
      <c r="L15" s="17">
        <f>[2]AXALI!H571</f>
        <v>3233342</v>
      </c>
      <c r="M15" s="18"/>
      <c r="N15" s="18"/>
      <c r="O15" s="18"/>
      <c r="P15" s="17">
        <f>H15+L15</f>
        <v>14175783.76</v>
      </c>
      <c r="Q15" s="18"/>
      <c r="R15" s="18"/>
      <c r="S15" s="18"/>
      <c r="T15" s="358">
        <f t="shared" si="0"/>
        <v>58000.240000000224</v>
      </c>
      <c r="U15" s="18"/>
      <c r="V15" s="18"/>
      <c r="W15" s="18"/>
    </row>
    <row r="16" spans="1:23" ht="18.75" x14ac:dyDescent="0.25">
      <c r="B16" s="10"/>
      <c r="C16" s="11" t="s">
        <v>23</v>
      </c>
      <c r="D16" s="16" t="s">
        <v>19</v>
      </c>
      <c r="E16" s="359"/>
      <c r="F16" s="12">
        <v>9800000</v>
      </c>
      <c r="G16" s="12"/>
      <c r="H16" s="12"/>
      <c r="I16" s="12"/>
      <c r="J16" s="13"/>
      <c r="K16" s="13"/>
      <c r="L16" s="12"/>
      <c r="M16" s="12"/>
      <c r="N16" s="12"/>
      <c r="O16" s="12"/>
      <c r="P16" s="12"/>
      <c r="Q16" s="12"/>
      <c r="R16" s="12"/>
      <c r="S16" s="12"/>
      <c r="T16" s="358">
        <f t="shared" si="0"/>
        <v>0</v>
      </c>
      <c r="U16" s="12"/>
      <c r="V16" s="13"/>
      <c r="W16" s="13"/>
    </row>
    <row r="17" spans="2:23" s="1" customFormat="1" ht="18.75" x14ac:dyDescent="0.25">
      <c r="B17" s="10"/>
      <c r="C17" s="11" t="s">
        <v>24</v>
      </c>
      <c r="D17" s="16" t="s">
        <v>20</v>
      </c>
      <c r="E17" s="359"/>
      <c r="F17" s="12">
        <v>140000</v>
      </c>
      <c r="G17" s="12"/>
      <c r="H17" s="12"/>
      <c r="I17" s="12"/>
      <c r="J17" s="13"/>
      <c r="K17" s="13"/>
      <c r="L17" s="12"/>
      <c r="M17" s="12"/>
      <c r="N17" s="12"/>
      <c r="O17" s="12"/>
      <c r="P17" s="12"/>
      <c r="Q17" s="12"/>
      <c r="R17" s="12"/>
      <c r="S17" s="12"/>
      <c r="T17" s="358">
        <f t="shared" si="0"/>
        <v>0</v>
      </c>
      <c r="U17" s="12"/>
      <c r="V17" s="13"/>
      <c r="W17" s="13"/>
    </row>
    <row r="18" spans="2:23" s="1" customFormat="1" ht="18.75" x14ac:dyDescent="0.25">
      <c r="B18" s="10"/>
      <c r="C18" s="11" t="s">
        <v>25</v>
      </c>
      <c r="D18" s="16" t="s">
        <v>21</v>
      </c>
      <c r="E18" s="359"/>
      <c r="F18" s="12">
        <v>4300000</v>
      </c>
      <c r="G18" s="12"/>
      <c r="H18" s="12"/>
      <c r="I18" s="12"/>
      <c r="J18" s="13"/>
      <c r="K18" s="13"/>
      <c r="L18" s="12"/>
      <c r="M18" s="12"/>
      <c r="N18" s="12"/>
      <c r="O18" s="12"/>
      <c r="P18" s="12"/>
      <c r="Q18" s="12"/>
      <c r="R18" s="12"/>
      <c r="S18" s="12"/>
      <c r="T18" s="358">
        <f t="shared" si="0"/>
        <v>0</v>
      </c>
      <c r="U18" s="12"/>
      <c r="V18" s="13"/>
      <c r="W18" s="13"/>
    </row>
    <row r="19" spans="2:23" s="1" customFormat="1" ht="18.75" x14ac:dyDescent="0.25">
      <c r="B19" s="10"/>
      <c r="C19" s="11" t="s">
        <v>26</v>
      </c>
      <c r="D19" s="16" t="s">
        <v>22</v>
      </c>
      <c r="E19" s="359"/>
      <c r="F19" s="12">
        <v>40000</v>
      </c>
      <c r="G19" s="12"/>
      <c r="H19" s="12"/>
      <c r="I19" s="12"/>
      <c r="J19" s="13"/>
      <c r="K19" s="13"/>
      <c r="L19" s="12"/>
      <c r="M19" s="12"/>
      <c r="N19" s="12"/>
      <c r="O19" s="12"/>
      <c r="P19" s="12"/>
      <c r="Q19" s="12"/>
      <c r="R19" s="12"/>
      <c r="S19" s="12"/>
      <c r="T19" s="358">
        <f t="shared" si="0"/>
        <v>0</v>
      </c>
      <c r="U19" s="12"/>
      <c r="V19" s="13"/>
      <c r="W19" s="13"/>
    </row>
    <row r="20" spans="2:23" s="1" customFormat="1" ht="18.75" x14ac:dyDescent="0.25">
      <c r="B20" s="3" t="s">
        <v>28</v>
      </c>
      <c r="C20" s="7"/>
      <c r="D20" s="2" t="s">
        <v>27</v>
      </c>
      <c r="E20" s="360">
        <v>1000000</v>
      </c>
      <c r="F20" s="361">
        <v>1000000</v>
      </c>
      <c r="G20" s="17">
        <f>[2]AXALI!I583</f>
        <v>1693798</v>
      </c>
      <c r="H20" s="17">
        <f>[2]AXALI!E583</f>
        <v>588438.39</v>
      </c>
      <c r="I20" s="18"/>
      <c r="J20" s="18"/>
      <c r="K20" s="18"/>
      <c r="L20" s="17">
        <f>[2]AXALI!H583</f>
        <v>1043570.909</v>
      </c>
      <c r="M20" s="18"/>
      <c r="N20" s="18"/>
      <c r="O20" s="18"/>
      <c r="P20" s="17">
        <f>H20+L20</f>
        <v>1632009.2990000001</v>
      </c>
      <c r="Q20" s="18"/>
      <c r="R20" s="18"/>
      <c r="S20" s="18"/>
      <c r="T20" s="358">
        <f t="shared" si="0"/>
        <v>61788.700999999885</v>
      </c>
      <c r="U20" s="18"/>
      <c r="V20" s="18"/>
      <c r="W20" s="18"/>
    </row>
    <row r="21" spans="2:23" s="1" customFormat="1" ht="72" x14ac:dyDescent="0.25">
      <c r="B21" s="10"/>
      <c r="C21" s="11" t="s">
        <v>34</v>
      </c>
      <c r="D21" s="16" t="s">
        <v>33</v>
      </c>
      <c r="E21" s="359"/>
      <c r="F21" s="12">
        <v>462000</v>
      </c>
      <c r="G21" s="12"/>
      <c r="H21" s="12"/>
      <c r="I21" s="12"/>
      <c r="J21" s="13"/>
      <c r="K21" s="13"/>
      <c r="L21" s="12"/>
      <c r="M21" s="12"/>
      <c r="N21" s="12"/>
      <c r="O21" s="12"/>
      <c r="P21" s="12"/>
      <c r="Q21" s="12"/>
      <c r="R21" s="12"/>
      <c r="S21" s="12"/>
      <c r="T21" s="358">
        <f t="shared" si="0"/>
        <v>0</v>
      </c>
      <c r="U21" s="12"/>
      <c r="V21" s="13"/>
      <c r="W21" s="13"/>
    </row>
    <row r="22" spans="2:23" s="1" customFormat="1" ht="36" x14ac:dyDescent="0.25">
      <c r="B22" s="10"/>
      <c r="C22" s="11" t="s">
        <v>35</v>
      </c>
      <c r="D22" s="16" t="s">
        <v>29</v>
      </c>
      <c r="E22" s="359"/>
      <c r="F22" s="12">
        <v>235000</v>
      </c>
      <c r="G22" s="12"/>
      <c r="H22" s="12"/>
      <c r="I22" s="12"/>
      <c r="J22" s="13"/>
      <c r="K22" s="13"/>
      <c r="L22" s="12"/>
      <c r="M22" s="12"/>
      <c r="N22" s="12"/>
      <c r="O22" s="12"/>
      <c r="P22" s="12"/>
      <c r="Q22" s="12"/>
      <c r="R22" s="12"/>
      <c r="S22" s="12"/>
      <c r="T22" s="358">
        <f t="shared" si="0"/>
        <v>0</v>
      </c>
      <c r="U22" s="12"/>
      <c r="V22" s="13"/>
      <c r="W22" s="13"/>
    </row>
    <row r="23" spans="2:23" s="1" customFormat="1" ht="18.75" x14ac:dyDescent="0.25">
      <c r="B23" s="10"/>
      <c r="C23" s="11" t="s">
        <v>36</v>
      </c>
      <c r="D23" s="16" t="s">
        <v>30</v>
      </c>
      <c r="E23" s="359"/>
      <c r="F23" s="12">
        <v>25000</v>
      </c>
      <c r="G23" s="12"/>
      <c r="H23" s="12"/>
      <c r="I23" s="12"/>
      <c r="J23" s="13"/>
      <c r="K23" s="13"/>
      <c r="L23" s="12"/>
      <c r="M23" s="12"/>
      <c r="N23" s="12"/>
      <c r="O23" s="12"/>
      <c r="P23" s="12"/>
      <c r="Q23" s="12"/>
      <c r="R23" s="12"/>
      <c r="S23" s="12"/>
      <c r="T23" s="358">
        <f t="shared" si="0"/>
        <v>0</v>
      </c>
      <c r="U23" s="12"/>
      <c r="V23" s="13"/>
      <c r="W23" s="13"/>
    </row>
    <row r="24" spans="2:23" s="1" customFormat="1" ht="18.75" x14ac:dyDescent="0.25">
      <c r="B24" s="10"/>
      <c r="C24" s="11" t="s">
        <v>37</v>
      </c>
      <c r="D24" s="16" t="s">
        <v>31</v>
      </c>
      <c r="E24" s="359"/>
      <c r="F24" s="12">
        <v>33000</v>
      </c>
      <c r="G24" s="12"/>
      <c r="H24" s="12"/>
      <c r="I24" s="12"/>
      <c r="J24" s="13"/>
      <c r="K24" s="13"/>
      <c r="L24" s="12"/>
      <c r="M24" s="12"/>
      <c r="N24" s="12"/>
      <c r="O24" s="12"/>
      <c r="P24" s="12"/>
      <c r="Q24" s="12"/>
      <c r="R24" s="12"/>
      <c r="S24" s="12"/>
      <c r="T24" s="358">
        <f t="shared" si="0"/>
        <v>0</v>
      </c>
      <c r="U24" s="12"/>
      <c r="V24" s="13"/>
      <c r="W24" s="13"/>
    </row>
    <row r="25" spans="2:23" s="1" customFormat="1" ht="36" x14ac:dyDescent="0.25">
      <c r="B25" s="10"/>
      <c r="C25" s="11" t="s">
        <v>38</v>
      </c>
      <c r="D25" s="16" t="s">
        <v>32</v>
      </c>
      <c r="E25" s="359"/>
      <c r="F25" s="12">
        <v>245000</v>
      </c>
      <c r="G25" s="12"/>
      <c r="H25" s="12"/>
      <c r="I25" s="12"/>
      <c r="J25" s="13"/>
      <c r="K25" s="13"/>
      <c r="L25" s="12"/>
      <c r="M25" s="12"/>
      <c r="N25" s="12"/>
      <c r="O25" s="12"/>
      <c r="P25" s="12"/>
      <c r="Q25" s="12"/>
      <c r="R25" s="12"/>
      <c r="S25" s="12"/>
      <c r="T25" s="358">
        <f t="shared" si="0"/>
        <v>0</v>
      </c>
      <c r="U25" s="12"/>
      <c r="V25" s="13"/>
      <c r="W25" s="13"/>
    </row>
    <row r="26" spans="2:23" s="1" customFormat="1" ht="18.75" x14ac:dyDescent="0.25">
      <c r="B26" s="3" t="s">
        <v>40</v>
      </c>
      <c r="C26" s="7"/>
      <c r="D26" s="2" t="s">
        <v>39</v>
      </c>
      <c r="E26" s="17">
        <v>1650000</v>
      </c>
      <c r="F26" s="17">
        <v>1650000</v>
      </c>
      <c r="G26" s="17">
        <f>[2]AXALI!I595</f>
        <v>1649034</v>
      </c>
      <c r="H26" s="17">
        <f>[2]AXALI!E595</f>
        <v>850000</v>
      </c>
      <c r="I26" s="18"/>
      <c r="J26" s="18"/>
      <c r="K26" s="18"/>
      <c r="L26" s="17">
        <f>[2]AXALI!H595</f>
        <v>780412</v>
      </c>
      <c r="M26" s="18"/>
      <c r="N26" s="18"/>
      <c r="O26" s="18"/>
      <c r="P26" s="17">
        <f>H26+L26</f>
        <v>1630412</v>
      </c>
      <c r="Q26" s="18"/>
      <c r="R26" s="18"/>
      <c r="S26" s="18"/>
      <c r="T26" s="358">
        <f t="shared" si="0"/>
        <v>18622</v>
      </c>
      <c r="U26" s="18"/>
      <c r="V26" s="18"/>
      <c r="W26" s="18"/>
    </row>
    <row r="27" spans="2:23" s="1" customFormat="1" ht="36" x14ac:dyDescent="0.25">
      <c r="B27" s="10"/>
      <c r="C27" s="11" t="s">
        <v>44</v>
      </c>
      <c r="D27" s="16" t="s">
        <v>41</v>
      </c>
      <c r="E27" s="359"/>
      <c r="F27" s="12">
        <v>1550000</v>
      </c>
      <c r="G27" s="12"/>
      <c r="H27" s="12"/>
      <c r="I27" s="12"/>
      <c r="J27" s="13"/>
      <c r="K27" s="13"/>
      <c r="L27" s="12"/>
      <c r="M27" s="12"/>
      <c r="N27" s="12"/>
      <c r="O27" s="12"/>
      <c r="P27" s="12"/>
      <c r="Q27" s="12"/>
      <c r="R27" s="12"/>
      <c r="S27" s="12"/>
      <c r="T27" s="358">
        <f t="shared" si="0"/>
        <v>0</v>
      </c>
      <c r="U27" s="12"/>
      <c r="V27" s="13"/>
      <c r="W27" s="13"/>
    </row>
    <row r="28" spans="2:23" s="1" customFormat="1" ht="54" x14ac:dyDescent="0.25">
      <c r="B28" s="10"/>
      <c r="C28" s="11" t="s">
        <v>45</v>
      </c>
      <c r="D28" s="16" t="s">
        <v>42</v>
      </c>
      <c r="E28" s="359"/>
      <c r="F28" s="12">
        <v>65000</v>
      </c>
      <c r="G28" s="12"/>
      <c r="H28" s="12"/>
      <c r="I28" s="12"/>
      <c r="J28" s="13"/>
      <c r="K28" s="13"/>
      <c r="L28" s="12"/>
      <c r="M28" s="12"/>
      <c r="N28" s="12"/>
      <c r="O28" s="12"/>
      <c r="P28" s="12"/>
      <c r="Q28" s="12"/>
      <c r="R28" s="12"/>
      <c r="S28" s="12"/>
      <c r="T28" s="358">
        <f t="shared" si="0"/>
        <v>0</v>
      </c>
      <c r="U28" s="12"/>
      <c r="V28" s="13"/>
      <c r="W28" s="13"/>
    </row>
    <row r="29" spans="2:23" s="1" customFormat="1" ht="72" x14ac:dyDescent="0.25">
      <c r="B29" s="10"/>
      <c r="C29" s="11" t="s">
        <v>46</v>
      </c>
      <c r="D29" s="16" t="s">
        <v>43</v>
      </c>
      <c r="E29" s="359"/>
      <c r="F29" s="12">
        <v>35000</v>
      </c>
      <c r="G29" s="12"/>
      <c r="H29" s="12"/>
      <c r="I29" s="12"/>
      <c r="J29" s="13"/>
      <c r="K29" s="13"/>
      <c r="L29" s="12"/>
      <c r="M29" s="12"/>
      <c r="N29" s="12"/>
      <c r="O29" s="12"/>
      <c r="P29" s="12"/>
      <c r="Q29" s="12"/>
      <c r="R29" s="12"/>
      <c r="S29" s="12"/>
      <c r="T29" s="358">
        <f t="shared" si="0"/>
        <v>0</v>
      </c>
      <c r="U29" s="12"/>
      <c r="V29" s="13"/>
      <c r="W29" s="13"/>
    </row>
    <row r="30" spans="2:23" s="1" customFormat="1" ht="18.75" x14ac:dyDescent="0.25">
      <c r="B30" s="3" t="s">
        <v>48</v>
      </c>
      <c r="C30" s="7"/>
      <c r="D30" s="2" t="s">
        <v>47</v>
      </c>
      <c r="E30" s="17">
        <v>270000</v>
      </c>
      <c r="F30" s="17">
        <v>270000</v>
      </c>
      <c r="G30" s="17">
        <f>[2]AXALI!I607</f>
        <v>270000</v>
      </c>
      <c r="H30" s="8">
        <f>[2]AXALI!E607</f>
        <v>135000</v>
      </c>
      <c r="I30" s="15"/>
      <c r="J30" s="18"/>
      <c r="K30" s="18"/>
      <c r="L30" s="8">
        <f>[2]AXALI!H607</f>
        <v>135000</v>
      </c>
      <c r="M30" s="18"/>
      <c r="N30" s="18"/>
      <c r="O30" s="18"/>
      <c r="P30" s="17">
        <f>H30+L30</f>
        <v>270000</v>
      </c>
      <c r="Q30" s="18"/>
      <c r="R30" s="18"/>
      <c r="S30" s="18"/>
      <c r="T30" s="358">
        <f t="shared" si="0"/>
        <v>0</v>
      </c>
      <c r="U30" s="18"/>
      <c r="V30" s="18"/>
      <c r="W30" s="18"/>
    </row>
    <row r="31" spans="2:23" s="1" customFormat="1" ht="18.75" x14ac:dyDescent="0.25">
      <c r="B31" s="3" t="s">
        <v>49</v>
      </c>
      <c r="C31" s="7"/>
      <c r="D31" s="2" t="s">
        <v>50</v>
      </c>
      <c r="E31" s="17">
        <v>8000000</v>
      </c>
      <c r="F31" s="17">
        <v>8000000</v>
      </c>
      <c r="G31" s="17">
        <f>[2]AXALI!I619</f>
        <v>8000000</v>
      </c>
      <c r="H31" s="8">
        <f>[2]AXALI!E619</f>
        <v>4568508.96</v>
      </c>
      <c r="I31" s="12"/>
      <c r="J31" s="18"/>
      <c r="K31" s="18"/>
      <c r="L31" s="8">
        <f>[2]AXALI!H619</f>
        <v>4957500</v>
      </c>
      <c r="M31" s="18"/>
      <c r="N31" s="18"/>
      <c r="O31" s="18"/>
      <c r="P31" s="17">
        <f>H31+L31</f>
        <v>9526008.9600000009</v>
      </c>
      <c r="Q31" s="18"/>
      <c r="R31" s="18"/>
      <c r="S31" s="18"/>
      <c r="T31" s="358">
        <f t="shared" si="0"/>
        <v>-1526008.9600000009</v>
      </c>
      <c r="U31" s="18"/>
      <c r="V31" s="18"/>
      <c r="W31" s="18"/>
    </row>
    <row r="32" spans="2:23" s="1" customFormat="1" ht="36" x14ac:dyDescent="0.25">
      <c r="B32" s="10"/>
      <c r="C32" s="11" t="s">
        <v>496</v>
      </c>
      <c r="D32" s="16" t="s">
        <v>497</v>
      </c>
      <c r="E32" s="359"/>
      <c r="F32" s="16"/>
      <c r="G32" s="12"/>
      <c r="H32" s="12"/>
      <c r="I32" s="13"/>
      <c r="J32" s="13"/>
      <c r="K32" s="13"/>
      <c r="L32" s="12"/>
      <c r="M32" s="13"/>
      <c r="N32" s="13"/>
      <c r="O32" s="13"/>
      <c r="P32" s="12"/>
      <c r="Q32" s="13"/>
      <c r="R32" s="13"/>
      <c r="S32" s="13"/>
      <c r="T32" s="358">
        <f t="shared" si="0"/>
        <v>0</v>
      </c>
      <c r="U32" s="13"/>
      <c r="V32" s="13"/>
      <c r="W32" s="13"/>
    </row>
    <row r="33" spans="2:23" s="1" customFormat="1" ht="18.75" x14ac:dyDescent="0.25">
      <c r="B33" s="3" t="s">
        <v>55</v>
      </c>
      <c r="C33" s="7"/>
      <c r="D33" s="2" t="s">
        <v>60</v>
      </c>
      <c r="E33" s="17">
        <v>14710000</v>
      </c>
      <c r="F33" s="17">
        <v>14000000</v>
      </c>
      <c r="G33" s="17">
        <f>[2]AXALI!I643</f>
        <v>14000000</v>
      </c>
      <c r="H33" s="8">
        <f>[2]AXALI!E643</f>
        <v>6938391.2999999989</v>
      </c>
      <c r="I33" s="15"/>
      <c r="J33" s="15"/>
      <c r="K33" s="15"/>
      <c r="L33" s="8">
        <f>[2]AXALI!H643</f>
        <v>7542094.2000000002</v>
      </c>
      <c r="M33" s="15"/>
      <c r="N33" s="15"/>
      <c r="O33" s="15"/>
      <c r="P33" s="17">
        <f>H33+L33</f>
        <v>14480485.5</v>
      </c>
      <c r="Q33" s="15"/>
      <c r="R33" s="15"/>
      <c r="S33" s="15"/>
      <c r="T33" s="358">
        <f t="shared" si="0"/>
        <v>-480485.5</v>
      </c>
      <c r="U33" s="15"/>
      <c r="V33" s="15"/>
      <c r="W33" s="15"/>
    </row>
    <row r="34" spans="2:23" s="1" customFormat="1" ht="54" x14ac:dyDescent="0.25">
      <c r="B34" s="10"/>
      <c r="C34" s="11" t="s">
        <v>56</v>
      </c>
      <c r="D34" s="16" t="s">
        <v>51</v>
      </c>
      <c r="E34" s="359"/>
      <c r="F34" s="12">
        <v>2613400</v>
      </c>
      <c r="G34" s="12"/>
      <c r="H34" s="12"/>
      <c r="I34" s="12"/>
      <c r="J34" s="13"/>
      <c r="K34" s="13"/>
      <c r="L34" s="12"/>
      <c r="M34" s="12"/>
      <c r="N34" s="12"/>
      <c r="O34" s="12"/>
      <c r="P34" s="12"/>
      <c r="Q34" s="12"/>
      <c r="R34" s="12"/>
      <c r="S34" s="12"/>
      <c r="T34" s="358">
        <f t="shared" si="0"/>
        <v>0</v>
      </c>
      <c r="U34" s="12"/>
      <c r="V34" s="13"/>
      <c r="W34" s="13"/>
    </row>
    <row r="35" spans="2:23" s="1" customFormat="1" ht="18.75" x14ac:dyDescent="0.25">
      <c r="B35" s="10"/>
      <c r="C35" s="11" t="s">
        <v>57</v>
      </c>
      <c r="D35" s="16" t="s">
        <v>52</v>
      </c>
      <c r="E35" s="359"/>
      <c r="F35" s="12">
        <v>1202200</v>
      </c>
      <c r="G35" s="12"/>
      <c r="H35" s="12"/>
      <c r="I35" s="12"/>
      <c r="J35" s="13"/>
      <c r="K35" s="13"/>
      <c r="L35" s="12"/>
      <c r="M35" s="12"/>
      <c r="N35" s="12"/>
      <c r="O35" s="12"/>
      <c r="P35" s="12"/>
      <c r="Q35" s="12"/>
      <c r="R35" s="12"/>
      <c r="S35" s="12"/>
      <c r="T35" s="358">
        <f t="shared" si="0"/>
        <v>0</v>
      </c>
      <c r="U35" s="12"/>
      <c r="V35" s="13"/>
      <c r="W35" s="13"/>
    </row>
    <row r="36" spans="2:23" s="1" customFormat="1" ht="18.75" x14ac:dyDescent="0.25">
      <c r="B36" s="10"/>
      <c r="C36" s="11" t="s">
        <v>58</v>
      </c>
      <c r="D36" s="16" t="s">
        <v>53</v>
      </c>
      <c r="E36" s="359"/>
      <c r="F36" s="12">
        <v>9110600</v>
      </c>
      <c r="G36" s="12"/>
      <c r="H36" s="12"/>
      <c r="I36" s="12"/>
      <c r="J36" s="13"/>
      <c r="K36" s="13"/>
      <c r="L36" s="12"/>
      <c r="M36" s="12"/>
      <c r="N36" s="12"/>
      <c r="O36" s="12"/>
      <c r="P36" s="12"/>
      <c r="Q36" s="12"/>
      <c r="R36" s="12"/>
      <c r="S36" s="12"/>
      <c r="T36" s="358">
        <f t="shared" si="0"/>
        <v>0</v>
      </c>
      <c r="U36" s="12"/>
      <c r="V36" s="13"/>
      <c r="W36" s="13"/>
    </row>
    <row r="37" spans="2:23" s="1" customFormat="1" ht="54" x14ac:dyDescent="0.25">
      <c r="B37" s="10"/>
      <c r="C37" s="11" t="s">
        <v>59</v>
      </c>
      <c r="D37" s="16" t="s">
        <v>54</v>
      </c>
      <c r="E37" s="359"/>
      <c r="F37" s="12">
        <v>40000</v>
      </c>
      <c r="G37" s="12"/>
      <c r="H37" s="12"/>
      <c r="I37" s="12"/>
      <c r="J37" s="13"/>
      <c r="K37" s="13"/>
      <c r="L37" s="12"/>
      <c r="M37" s="12"/>
      <c r="N37" s="12"/>
      <c r="O37" s="12"/>
      <c r="P37" s="12"/>
      <c r="Q37" s="12"/>
      <c r="R37" s="12"/>
      <c r="S37" s="12"/>
      <c r="T37" s="358">
        <f t="shared" si="0"/>
        <v>0</v>
      </c>
      <c r="U37" s="12"/>
      <c r="V37" s="13"/>
      <c r="W37" s="13"/>
    </row>
    <row r="38" spans="2:23" s="1" customFormat="1" ht="18.75" x14ac:dyDescent="0.25">
      <c r="B38" s="10"/>
      <c r="C38" s="11" t="s">
        <v>64</v>
      </c>
      <c r="D38" s="16" t="s">
        <v>61</v>
      </c>
      <c r="E38" s="359"/>
      <c r="F38" s="12">
        <v>37800</v>
      </c>
      <c r="G38" s="12"/>
      <c r="H38" s="12"/>
      <c r="I38" s="12"/>
      <c r="J38" s="13"/>
      <c r="K38" s="13"/>
      <c r="L38" s="12"/>
      <c r="M38" s="12"/>
      <c r="N38" s="12"/>
      <c r="O38" s="12"/>
      <c r="P38" s="12"/>
      <c r="Q38" s="12"/>
      <c r="R38" s="12"/>
      <c r="S38" s="12"/>
      <c r="T38" s="358">
        <f t="shared" si="0"/>
        <v>0</v>
      </c>
      <c r="U38" s="12"/>
      <c r="V38" s="13"/>
      <c r="W38" s="13"/>
    </row>
    <row r="39" spans="2:23" s="1" customFormat="1" ht="36" x14ac:dyDescent="0.25">
      <c r="B39" s="10"/>
      <c r="C39" s="11" t="s">
        <v>65</v>
      </c>
      <c r="D39" s="16" t="s">
        <v>62</v>
      </c>
      <c r="E39" s="359"/>
      <c r="F39" s="12">
        <v>543000</v>
      </c>
      <c r="G39" s="12"/>
      <c r="H39" s="12"/>
      <c r="I39" s="12"/>
      <c r="J39" s="13"/>
      <c r="K39" s="13"/>
      <c r="L39" s="12"/>
      <c r="M39" s="12"/>
      <c r="N39" s="12"/>
      <c r="O39" s="12"/>
      <c r="P39" s="12"/>
      <c r="Q39" s="12"/>
      <c r="R39" s="12"/>
      <c r="S39" s="12"/>
      <c r="T39" s="358">
        <f t="shared" si="0"/>
        <v>0</v>
      </c>
      <c r="U39" s="12"/>
      <c r="V39" s="13"/>
      <c r="W39" s="13"/>
    </row>
    <row r="40" spans="2:23" s="1" customFormat="1" ht="36" x14ac:dyDescent="0.25">
      <c r="B40" s="10"/>
      <c r="C40" s="11" t="s">
        <v>66</v>
      </c>
      <c r="D40" s="28" t="s">
        <v>255</v>
      </c>
      <c r="E40" s="362"/>
      <c r="F40" s="12">
        <v>0</v>
      </c>
      <c r="G40" s="12"/>
      <c r="H40" s="12"/>
      <c r="I40" s="12"/>
      <c r="J40" s="13"/>
      <c r="K40" s="13"/>
      <c r="L40" s="12"/>
      <c r="M40" s="12"/>
      <c r="N40" s="12"/>
      <c r="O40" s="12"/>
      <c r="P40" s="12"/>
      <c r="Q40" s="12"/>
      <c r="R40" s="12"/>
      <c r="S40" s="12"/>
      <c r="T40" s="358">
        <f t="shared" si="0"/>
        <v>0</v>
      </c>
      <c r="U40" s="12"/>
      <c r="V40" s="13"/>
      <c r="W40" s="13"/>
    </row>
    <row r="41" spans="2:23" s="1" customFormat="1" ht="54" x14ac:dyDescent="0.25">
      <c r="B41" s="10"/>
      <c r="C41" s="11" t="s">
        <v>67</v>
      </c>
      <c r="D41" s="28" t="s">
        <v>256</v>
      </c>
      <c r="E41" s="362"/>
      <c r="F41" s="12">
        <v>0</v>
      </c>
      <c r="G41" s="12"/>
      <c r="H41" s="12"/>
      <c r="I41" s="12"/>
      <c r="J41" s="13"/>
      <c r="K41" s="13"/>
      <c r="L41" s="12"/>
      <c r="M41" s="12"/>
      <c r="N41" s="12"/>
      <c r="O41" s="12"/>
      <c r="P41" s="12"/>
      <c r="Q41" s="12"/>
      <c r="R41" s="12"/>
      <c r="S41" s="12"/>
      <c r="T41" s="358">
        <f t="shared" si="0"/>
        <v>0</v>
      </c>
      <c r="U41" s="12"/>
      <c r="V41" s="13"/>
      <c r="W41" s="13"/>
    </row>
    <row r="42" spans="2:23" s="1" customFormat="1" ht="36" x14ac:dyDescent="0.25">
      <c r="B42" s="10"/>
      <c r="C42" s="11" t="s">
        <v>265</v>
      </c>
      <c r="D42" s="28" t="s">
        <v>257</v>
      </c>
      <c r="E42" s="362"/>
      <c r="F42" s="12">
        <v>0</v>
      </c>
      <c r="G42" s="12"/>
      <c r="H42" s="12"/>
      <c r="I42" s="12"/>
      <c r="J42" s="13"/>
      <c r="K42" s="13"/>
      <c r="L42" s="12"/>
      <c r="M42" s="12"/>
      <c r="N42" s="12"/>
      <c r="O42" s="12"/>
      <c r="P42" s="12"/>
      <c r="Q42" s="12"/>
      <c r="R42" s="12"/>
      <c r="S42" s="12"/>
      <c r="T42" s="358">
        <f t="shared" si="0"/>
        <v>0</v>
      </c>
      <c r="U42" s="12"/>
      <c r="V42" s="13"/>
      <c r="W42" s="13"/>
    </row>
    <row r="43" spans="2:23" s="1" customFormat="1" ht="18.75" x14ac:dyDescent="0.25">
      <c r="B43" s="10"/>
      <c r="C43" s="11" t="s">
        <v>266</v>
      </c>
      <c r="D43" s="28" t="s">
        <v>258</v>
      </c>
      <c r="E43" s="362"/>
      <c r="F43" s="12">
        <v>0</v>
      </c>
      <c r="G43" s="12"/>
      <c r="H43" s="12"/>
      <c r="I43" s="12"/>
      <c r="J43" s="13"/>
      <c r="K43" s="13"/>
      <c r="L43" s="12"/>
      <c r="M43" s="12"/>
      <c r="N43" s="12"/>
      <c r="O43" s="12"/>
      <c r="P43" s="12"/>
      <c r="Q43" s="12"/>
      <c r="R43" s="12"/>
      <c r="S43" s="12"/>
      <c r="T43" s="358">
        <f t="shared" si="0"/>
        <v>0</v>
      </c>
      <c r="U43" s="12"/>
      <c r="V43" s="13"/>
      <c r="W43" s="13"/>
    </row>
    <row r="44" spans="2:23" s="1" customFormat="1" ht="36" x14ac:dyDescent="0.25">
      <c r="B44" s="10"/>
      <c r="C44" s="11" t="s">
        <v>267</v>
      </c>
      <c r="D44" s="28" t="s">
        <v>259</v>
      </c>
      <c r="E44" s="362"/>
      <c r="F44" s="12">
        <v>0</v>
      </c>
      <c r="G44" s="12"/>
      <c r="H44" s="12"/>
      <c r="I44" s="12"/>
      <c r="J44" s="13"/>
      <c r="K44" s="13"/>
      <c r="L44" s="12"/>
      <c r="M44" s="12"/>
      <c r="N44" s="12"/>
      <c r="O44" s="12"/>
      <c r="P44" s="12"/>
      <c r="Q44" s="12"/>
      <c r="R44" s="12"/>
      <c r="S44" s="12"/>
      <c r="T44" s="358">
        <f t="shared" si="0"/>
        <v>0</v>
      </c>
      <c r="U44" s="12"/>
      <c r="V44" s="13"/>
      <c r="W44" s="13"/>
    </row>
    <row r="45" spans="2:23" s="1" customFormat="1" ht="54" x14ac:dyDescent="0.25">
      <c r="B45" s="10"/>
      <c r="C45" s="11" t="s">
        <v>268</v>
      </c>
      <c r="D45" s="16" t="s">
        <v>63</v>
      </c>
      <c r="E45" s="359"/>
      <c r="F45" s="12">
        <v>0</v>
      </c>
      <c r="G45" s="12"/>
      <c r="H45" s="12"/>
      <c r="I45" s="12"/>
      <c r="J45" s="13"/>
      <c r="K45" s="13"/>
      <c r="L45" s="12"/>
      <c r="M45" s="12"/>
      <c r="N45" s="12"/>
      <c r="O45" s="12"/>
      <c r="P45" s="12"/>
      <c r="Q45" s="12"/>
      <c r="R45" s="12"/>
      <c r="S45" s="12"/>
      <c r="T45" s="358">
        <f t="shared" si="0"/>
        <v>0</v>
      </c>
      <c r="U45" s="12"/>
      <c r="V45" s="13"/>
      <c r="W45" s="13"/>
    </row>
    <row r="46" spans="2:23" s="1" customFormat="1" ht="108" x14ac:dyDescent="0.25">
      <c r="B46" s="10"/>
      <c r="C46" s="11" t="s">
        <v>269</v>
      </c>
      <c r="D46" s="16" t="s">
        <v>498</v>
      </c>
      <c r="E46" s="359"/>
      <c r="F46" s="12">
        <v>453000</v>
      </c>
      <c r="G46" s="12"/>
      <c r="H46" s="12"/>
      <c r="I46" s="12"/>
      <c r="J46" s="13"/>
      <c r="K46" s="13"/>
      <c r="L46" s="12"/>
      <c r="M46" s="12"/>
      <c r="N46" s="12"/>
      <c r="O46" s="12"/>
      <c r="P46" s="12"/>
      <c r="Q46" s="12"/>
      <c r="R46" s="12"/>
      <c r="S46" s="12"/>
      <c r="T46" s="358">
        <f t="shared" si="0"/>
        <v>0</v>
      </c>
      <c r="U46" s="12"/>
      <c r="V46" s="13"/>
      <c r="W46" s="13"/>
    </row>
    <row r="47" spans="2:23" s="1" customFormat="1" ht="18.75" x14ac:dyDescent="0.25">
      <c r="B47" s="3" t="s">
        <v>69</v>
      </c>
      <c r="C47" s="7"/>
      <c r="D47" s="2" t="s">
        <v>68</v>
      </c>
      <c r="E47" s="17">
        <v>8424000</v>
      </c>
      <c r="F47" s="17">
        <v>8424000</v>
      </c>
      <c r="G47" s="17">
        <f>[2]AXALI!I691</f>
        <v>8350351</v>
      </c>
      <c r="H47" s="8">
        <f>[2]AXALI!E691</f>
        <v>2852081.1199999996</v>
      </c>
      <c r="I47" s="15"/>
      <c r="J47" s="15"/>
      <c r="K47" s="15"/>
      <c r="L47" s="8">
        <f>[2]AXALI!H691</f>
        <v>4272005.5</v>
      </c>
      <c r="M47" s="15"/>
      <c r="N47" s="15"/>
      <c r="O47" s="15"/>
      <c r="P47" s="17">
        <f>H47+L47</f>
        <v>7124086.6199999992</v>
      </c>
      <c r="Q47" s="15"/>
      <c r="R47" s="15"/>
      <c r="S47" s="15"/>
      <c r="T47" s="358">
        <f t="shared" si="0"/>
        <v>1226264.3800000008</v>
      </c>
      <c r="U47" s="15"/>
      <c r="V47" s="15"/>
      <c r="W47" s="15"/>
    </row>
    <row r="48" spans="2:23" s="1" customFormat="1" ht="54" x14ac:dyDescent="0.25">
      <c r="B48" s="10"/>
      <c r="C48" s="11" t="s">
        <v>74</v>
      </c>
      <c r="D48" s="16" t="s">
        <v>70</v>
      </c>
      <c r="E48" s="359"/>
      <c r="F48" s="12">
        <v>900000</v>
      </c>
      <c r="G48" s="12"/>
      <c r="H48" s="12"/>
      <c r="I48" s="12"/>
      <c r="J48" s="13"/>
      <c r="K48" s="13"/>
      <c r="L48" s="12"/>
      <c r="M48" s="12"/>
      <c r="N48" s="12"/>
      <c r="O48" s="12"/>
      <c r="P48" s="12"/>
      <c r="Q48" s="12"/>
      <c r="R48" s="12"/>
      <c r="S48" s="12"/>
      <c r="T48" s="358">
        <f t="shared" si="0"/>
        <v>0</v>
      </c>
      <c r="U48" s="12"/>
      <c r="V48" s="13"/>
      <c r="W48" s="13"/>
    </row>
    <row r="49" spans="2:23" s="1" customFormat="1" ht="36" x14ac:dyDescent="0.25">
      <c r="B49" s="10"/>
      <c r="C49" s="11" t="s">
        <v>75</v>
      </c>
      <c r="D49" s="16" t="s">
        <v>71</v>
      </c>
      <c r="E49" s="359"/>
      <c r="F49" s="12">
        <v>2625000</v>
      </c>
      <c r="G49" s="12"/>
      <c r="H49" s="12"/>
      <c r="I49" s="12"/>
      <c r="J49" s="13"/>
      <c r="K49" s="13"/>
      <c r="L49" s="12"/>
      <c r="M49" s="12"/>
      <c r="N49" s="12"/>
      <c r="O49" s="12"/>
      <c r="P49" s="12"/>
      <c r="Q49" s="12"/>
      <c r="R49" s="12"/>
      <c r="S49" s="12"/>
      <c r="T49" s="358">
        <f t="shared" si="0"/>
        <v>0</v>
      </c>
      <c r="U49" s="12"/>
      <c r="V49" s="13"/>
      <c r="W49" s="13"/>
    </row>
    <row r="50" spans="2:23" s="1" customFormat="1" ht="36" x14ac:dyDescent="0.25">
      <c r="B50" s="10"/>
      <c r="C50" s="11" t="s">
        <v>76</v>
      </c>
      <c r="D50" s="16" t="s">
        <v>72</v>
      </c>
      <c r="E50" s="359"/>
      <c r="F50" s="12">
        <v>2269000</v>
      </c>
      <c r="G50" s="12"/>
      <c r="H50" s="12"/>
      <c r="I50" s="12"/>
      <c r="J50" s="13"/>
      <c r="K50" s="13"/>
      <c r="L50" s="12"/>
      <c r="M50" s="12"/>
      <c r="N50" s="12"/>
      <c r="O50" s="12"/>
      <c r="P50" s="12"/>
      <c r="Q50" s="12"/>
      <c r="R50" s="12"/>
      <c r="S50" s="12"/>
      <c r="T50" s="358">
        <f t="shared" si="0"/>
        <v>0</v>
      </c>
      <c r="U50" s="12"/>
      <c r="V50" s="13"/>
      <c r="W50" s="13"/>
    </row>
    <row r="51" spans="2:23" s="1" customFormat="1" ht="36" x14ac:dyDescent="0.25">
      <c r="B51" s="10"/>
      <c r="C51" s="11" t="s">
        <v>77</v>
      </c>
      <c r="D51" s="16" t="s">
        <v>73</v>
      </c>
      <c r="E51" s="359"/>
      <c r="F51" s="12">
        <v>2630000</v>
      </c>
      <c r="G51" s="12"/>
      <c r="H51" s="12"/>
      <c r="I51" s="12"/>
      <c r="J51" s="13"/>
      <c r="K51" s="13"/>
      <c r="L51" s="12"/>
      <c r="M51" s="12"/>
      <c r="N51" s="12"/>
      <c r="O51" s="12"/>
      <c r="P51" s="12"/>
      <c r="Q51" s="12"/>
      <c r="R51" s="12"/>
      <c r="S51" s="12"/>
      <c r="T51" s="358">
        <f t="shared" si="0"/>
        <v>0</v>
      </c>
      <c r="U51" s="12"/>
      <c r="V51" s="13"/>
      <c r="W51" s="13"/>
    </row>
    <row r="52" spans="2:23" s="1" customFormat="1" ht="36" x14ac:dyDescent="0.25">
      <c r="B52" s="10"/>
      <c r="C52" s="11" t="s">
        <v>270</v>
      </c>
      <c r="D52" s="28" t="s">
        <v>260</v>
      </c>
      <c r="E52" s="362"/>
      <c r="F52" s="12">
        <v>0</v>
      </c>
      <c r="G52" s="12"/>
      <c r="H52" s="12"/>
      <c r="I52" s="12"/>
      <c r="J52" s="13"/>
      <c r="K52" s="13"/>
      <c r="L52" s="12"/>
      <c r="M52" s="12"/>
      <c r="N52" s="12"/>
      <c r="O52" s="12"/>
      <c r="P52" s="12"/>
      <c r="Q52" s="12"/>
      <c r="R52" s="12"/>
      <c r="S52" s="12"/>
      <c r="T52" s="358">
        <f t="shared" si="0"/>
        <v>0</v>
      </c>
      <c r="U52" s="12"/>
      <c r="V52" s="13"/>
      <c r="W52" s="13"/>
    </row>
    <row r="53" spans="2:23" s="1" customFormat="1" ht="18.75" x14ac:dyDescent="0.25">
      <c r="B53" s="10"/>
      <c r="C53" s="11" t="s">
        <v>271</v>
      </c>
      <c r="D53" s="28" t="s">
        <v>261</v>
      </c>
      <c r="E53" s="362"/>
      <c r="F53" s="12">
        <v>0</v>
      </c>
      <c r="G53" s="12"/>
      <c r="H53" s="12"/>
      <c r="I53" s="12"/>
      <c r="J53" s="13"/>
      <c r="K53" s="13"/>
      <c r="L53" s="12"/>
      <c r="M53" s="12"/>
      <c r="N53" s="12"/>
      <c r="O53" s="12"/>
      <c r="P53" s="12"/>
      <c r="Q53" s="12"/>
      <c r="R53" s="12"/>
      <c r="S53" s="12"/>
      <c r="T53" s="358">
        <f t="shared" si="0"/>
        <v>0</v>
      </c>
      <c r="U53" s="12"/>
      <c r="V53" s="13"/>
      <c r="W53" s="13"/>
    </row>
    <row r="54" spans="2:23" s="1" customFormat="1" ht="36" x14ac:dyDescent="0.25">
      <c r="B54" s="10"/>
      <c r="C54" s="11" t="s">
        <v>272</v>
      </c>
      <c r="D54" s="28" t="s">
        <v>262</v>
      </c>
      <c r="E54" s="362"/>
      <c r="F54" s="12">
        <v>0</v>
      </c>
      <c r="G54" s="12"/>
      <c r="H54" s="12"/>
      <c r="I54" s="12"/>
      <c r="J54" s="13"/>
      <c r="K54" s="13"/>
      <c r="L54" s="12"/>
      <c r="M54" s="12"/>
      <c r="N54" s="12"/>
      <c r="O54" s="12"/>
      <c r="P54" s="12"/>
      <c r="Q54" s="12"/>
      <c r="R54" s="12"/>
      <c r="S54" s="12"/>
      <c r="T54" s="358">
        <f t="shared" si="0"/>
        <v>0</v>
      </c>
      <c r="U54" s="12"/>
      <c r="V54" s="13"/>
      <c r="W54" s="13"/>
    </row>
    <row r="55" spans="2:23" s="1" customFormat="1" ht="36" x14ac:dyDescent="0.25">
      <c r="B55" s="10"/>
      <c r="C55" s="11" t="s">
        <v>273</v>
      </c>
      <c r="D55" s="28" t="s">
        <v>263</v>
      </c>
      <c r="E55" s="362"/>
      <c r="F55" s="12">
        <v>0</v>
      </c>
      <c r="G55" s="12"/>
      <c r="H55" s="12"/>
      <c r="I55" s="12"/>
      <c r="J55" s="13"/>
      <c r="K55" s="13"/>
      <c r="L55" s="12"/>
      <c r="M55" s="12"/>
      <c r="N55" s="12"/>
      <c r="O55" s="12"/>
      <c r="P55" s="12"/>
      <c r="Q55" s="12"/>
      <c r="R55" s="12"/>
      <c r="S55" s="12"/>
      <c r="T55" s="358">
        <f t="shared" si="0"/>
        <v>0</v>
      </c>
      <c r="U55" s="12"/>
      <c r="V55" s="13"/>
      <c r="W55" s="13"/>
    </row>
    <row r="56" spans="2:23" s="1" customFormat="1" ht="72" x14ac:dyDescent="0.25">
      <c r="B56" s="10"/>
      <c r="C56" s="11" t="s">
        <v>274</v>
      </c>
      <c r="D56" s="28" t="s">
        <v>264</v>
      </c>
      <c r="E56" s="362"/>
      <c r="F56" s="12">
        <v>0</v>
      </c>
      <c r="G56" s="12"/>
      <c r="H56" s="12"/>
      <c r="I56" s="12"/>
      <c r="J56" s="13"/>
      <c r="K56" s="13"/>
      <c r="L56" s="12"/>
      <c r="M56" s="12"/>
      <c r="N56" s="12"/>
      <c r="O56" s="12"/>
      <c r="P56" s="12"/>
      <c r="Q56" s="12"/>
      <c r="R56" s="12"/>
      <c r="S56" s="12"/>
      <c r="T56" s="358">
        <f t="shared" si="0"/>
        <v>0</v>
      </c>
      <c r="U56" s="12"/>
      <c r="V56" s="13"/>
      <c r="W56" s="13"/>
    </row>
    <row r="57" spans="2:23" s="1" customFormat="1" ht="18.75" x14ac:dyDescent="0.25">
      <c r="B57" s="3" t="s">
        <v>79</v>
      </c>
      <c r="C57" s="7"/>
      <c r="D57" s="2" t="s">
        <v>78</v>
      </c>
      <c r="E57" s="17">
        <v>7000000</v>
      </c>
      <c r="F57" s="17">
        <v>7000000</v>
      </c>
      <c r="G57" s="17">
        <f>[2]AXALI!I739</f>
        <v>6916447</v>
      </c>
      <c r="H57" s="8">
        <f>[2]AXALI!E739</f>
        <v>2979749.74</v>
      </c>
      <c r="I57" s="15"/>
      <c r="J57" s="15"/>
      <c r="K57" s="15"/>
      <c r="L57" s="8">
        <f>[2]AXALI!H739</f>
        <v>3268538.5</v>
      </c>
      <c r="M57" s="15"/>
      <c r="N57" s="15"/>
      <c r="O57" s="15"/>
      <c r="P57" s="17">
        <f>H57+L57</f>
        <v>6248288.2400000002</v>
      </c>
      <c r="Q57" s="15"/>
      <c r="R57" s="15"/>
      <c r="S57" s="15"/>
      <c r="T57" s="358">
        <f t="shared" si="0"/>
        <v>668158.75999999978</v>
      </c>
      <c r="U57" s="15"/>
      <c r="V57" s="15"/>
      <c r="W57" s="15"/>
    </row>
    <row r="58" spans="2:23" s="1" customFormat="1" ht="18.75" x14ac:dyDescent="0.25">
      <c r="B58" s="10"/>
      <c r="C58" s="11" t="s">
        <v>87</v>
      </c>
      <c r="D58" s="16" t="s">
        <v>80</v>
      </c>
      <c r="E58" s="359"/>
      <c r="F58" s="12">
        <v>2700000</v>
      </c>
      <c r="G58" s="12"/>
      <c r="H58" s="12"/>
      <c r="I58" s="12"/>
      <c r="J58" s="13"/>
      <c r="K58" s="13"/>
      <c r="L58" s="12"/>
      <c r="M58" s="12"/>
      <c r="N58" s="12"/>
      <c r="O58" s="12"/>
      <c r="P58" s="12"/>
      <c r="Q58" s="12"/>
      <c r="R58" s="12"/>
      <c r="S58" s="12"/>
      <c r="T58" s="358">
        <f t="shared" si="0"/>
        <v>0</v>
      </c>
      <c r="U58" s="12"/>
      <c r="V58" s="13"/>
      <c r="W58" s="13"/>
    </row>
    <row r="59" spans="2:23" s="1" customFormat="1" ht="18.75" x14ac:dyDescent="0.25">
      <c r="B59" s="10"/>
      <c r="C59" s="11" t="s">
        <v>88</v>
      </c>
      <c r="D59" s="16" t="s">
        <v>81</v>
      </c>
      <c r="E59" s="359"/>
      <c r="F59" s="12">
        <v>2474700</v>
      </c>
      <c r="G59" s="12"/>
      <c r="H59" s="12"/>
      <c r="I59" s="12"/>
      <c r="J59" s="13"/>
      <c r="K59" s="13"/>
      <c r="L59" s="12"/>
      <c r="M59" s="12"/>
      <c r="N59" s="12"/>
      <c r="O59" s="12"/>
      <c r="P59" s="12"/>
      <c r="Q59" s="12"/>
      <c r="R59" s="12"/>
      <c r="S59" s="12"/>
      <c r="T59" s="358">
        <f t="shared" si="0"/>
        <v>0</v>
      </c>
      <c r="U59" s="12"/>
      <c r="V59" s="13"/>
      <c r="W59" s="13"/>
    </row>
    <row r="60" spans="2:23" s="1" customFormat="1" ht="18.75" x14ac:dyDescent="0.25">
      <c r="B60" s="10"/>
      <c r="C60" s="11" t="s">
        <v>89</v>
      </c>
      <c r="D60" s="16" t="s">
        <v>82</v>
      </c>
      <c r="E60" s="359"/>
      <c r="F60" s="12">
        <v>413300</v>
      </c>
      <c r="G60" s="12"/>
      <c r="H60" s="12"/>
      <c r="I60" s="12"/>
      <c r="J60" s="13"/>
      <c r="K60" s="13"/>
      <c r="L60" s="12"/>
      <c r="M60" s="12"/>
      <c r="N60" s="12"/>
      <c r="O60" s="12"/>
      <c r="P60" s="12"/>
      <c r="Q60" s="12"/>
      <c r="R60" s="12"/>
      <c r="S60" s="12"/>
      <c r="T60" s="358">
        <f t="shared" si="0"/>
        <v>0</v>
      </c>
      <c r="U60" s="12"/>
      <c r="V60" s="13"/>
      <c r="W60" s="13"/>
    </row>
    <row r="61" spans="2:23" s="1" customFormat="1" ht="54" x14ac:dyDescent="0.25">
      <c r="B61" s="10"/>
      <c r="C61" s="11" t="s">
        <v>90</v>
      </c>
      <c r="D61" s="16" t="s">
        <v>83</v>
      </c>
      <c r="E61" s="359"/>
      <c r="F61" s="12">
        <v>491500</v>
      </c>
      <c r="G61" s="12"/>
      <c r="H61" s="12"/>
      <c r="I61" s="12"/>
      <c r="J61" s="13"/>
      <c r="K61" s="13"/>
      <c r="L61" s="12"/>
      <c r="M61" s="12"/>
      <c r="N61" s="12"/>
      <c r="O61" s="12"/>
      <c r="P61" s="12"/>
      <c r="Q61" s="12"/>
      <c r="R61" s="12"/>
      <c r="S61" s="12"/>
      <c r="T61" s="358">
        <f t="shared" si="0"/>
        <v>0</v>
      </c>
      <c r="U61" s="12"/>
      <c r="V61" s="13"/>
      <c r="W61" s="13"/>
    </row>
    <row r="62" spans="2:23" s="1" customFormat="1" ht="54" x14ac:dyDescent="0.25">
      <c r="B62" s="10"/>
      <c r="C62" s="11" t="s">
        <v>91</v>
      </c>
      <c r="D62" s="16" t="s">
        <v>84</v>
      </c>
      <c r="E62" s="359"/>
      <c r="F62" s="12">
        <v>800000</v>
      </c>
      <c r="G62" s="12"/>
      <c r="H62" s="12"/>
      <c r="I62" s="12"/>
      <c r="J62" s="13"/>
      <c r="K62" s="13"/>
      <c r="L62" s="12"/>
      <c r="M62" s="12"/>
      <c r="N62" s="12"/>
      <c r="O62" s="12"/>
      <c r="P62" s="12"/>
      <c r="Q62" s="12"/>
      <c r="R62" s="12"/>
      <c r="S62" s="12"/>
      <c r="T62" s="358">
        <f t="shared" si="0"/>
        <v>0</v>
      </c>
      <c r="U62" s="12"/>
      <c r="V62" s="13"/>
      <c r="W62" s="13"/>
    </row>
    <row r="63" spans="2:23" s="1" customFormat="1" ht="18.75" x14ac:dyDescent="0.25">
      <c r="B63" s="10"/>
      <c r="C63" s="11" t="s">
        <v>92</v>
      </c>
      <c r="D63" s="16" t="s">
        <v>85</v>
      </c>
      <c r="E63" s="359"/>
      <c r="F63" s="12">
        <v>50500</v>
      </c>
      <c r="G63" s="12"/>
      <c r="H63" s="12"/>
      <c r="I63" s="12"/>
      <c r="J63" s="13"/>
      <c r="K63" s="13"/>
      <c r="L63" s="12"/>
      <c r="M63" s="12"/>
      <c r="N63" s="12"/>
      <c r="O63" s="12"/>
      <c r="P63" s="12"/>
      <c r="Q63" s="12"/>
      <c r="R63" s="12"/>
      <c r="S63" s="12"/>
      <c r="T63" s="358">
        <f t="shared" si="0"/>
        <v>0</v>
      </c>
      <c r="U63" s="12"/>
      <c r="V63" s="13"/>
      <c r="W63" s="13"/>
    </row>
    <row r="64" spans="2:23" s="1" customFormat="1" ht="18.75" x14ac:dyDescent="0.25">
      <c r="B64" s="10"/>
      <c r="C64" s="11" t="s">
        <v>93</v>
      </c>
      <c r="D64" s="16" t="s">
        <v>86</v>
      </c>
      <c r="E64" s="359"/>
      <c r="F64" s="12">
        <v>70000</v>
      </c>
      <c r="G64" s="12"/>
      <c r="H64" s="12"/>
      <c r="I64" s="12"/>
      <c r="J64" s="13"/>
      <c r="K64" s="13"/>
      <c r="L64" s="12"/>
      <c r="M64" s="12"/>
      <c r="N64" s="12"/>
      <c r="O64" s="12"/>
      <c r="P64" s="12"/>
      <c r="Q64" s="12"/>
      <c r="R64" s="12"/>
      <c r="S64" s="12"/>
      <c r="T64" s="358">
        <f t="shared" si="0"/>
        <v>0</v>
      </c>
      <c r="U64" s="12"/>
      <c r="V64" s="13"/>
      <c r="W64" s="13"/>
    </row>
    <row r="65" spans="2:23" s="1" customFormat="1" ht="18.75" x14ac:dyDescent="0.25">
      <c r="B65" s="3" t="s">
        <v>94</v>
      </c>
      <c r="C65" s="7"/>
      <c r="D65" s="2" t="s">
        <v>95</v>
      </c>
      <c r="E65" s="17">
        <v>5000000</v>
      </c>
      <c r="F65" s="17">
        <v>5000000</v>
      </c>
      <c r="G65" s="17">
        <f>[2]AXALI!I775</f>
        <v>4946255</v>
      </c>
      <c r="H65" s="8">
        <f>[2]AXALI!E775</f>
        <v>2680077.84</v>
      </c>
      <c r="I65" s="15"/>
      <c r="J65" s="15"/>
      <c r="K65" s="15"/>
      <c r="L65" s="8">
        <f>[2]AXALI!H775</f>
        <v>2144500</v>
      </c>
      <c r="M65" s="15"/>
      <c r="N65" s="15"/>
      <c r="O65" s="15"/>
      <c r="P65" s="17">
        <f>H65+L65</f>
        <v>4824577.84</v>
      </c>
      <c r="Q65" s="15"/>
      <c r="R65" s="15"/>
      <c r="S65" s="15"/>
      <c r="T65" s="358">
        <f t="shared" si="0"/>
        <v>121677.16000000015</v>
      </c>
      <c r="U65" s="15"/>
      <c r="V65" s="15"/>
      <c r="W65" s="15"/>
    </row>
    <row r="66" spans="2:23" s="1" customFormat="1" ht="72" x14ac:dyDescent="0.25">
      <c r="B66" s="10"/>
      <c r="C66" s="11" t="s">
        <v>243</v>
      </c>
      <c r="D66" s="16" t="s">
        <v>96</v>
      </c>
      <c r="E66" s="359"/>
      <c r="F66" s="12">
        <v>890000</v>
      </c>
      <c r="G66" s="12"/>
      <c r="H66" s="12"/>
      <c r="I66" s="12"/>
      <c r="J66" s="13"/>
      <c r="K66" s="13"/>
      <c r="L66" s="12"/>
      <c r="M66" s="12"/>
      <c r="N66" s="12"/>
      <c r="O66" s="12"/>
      <c r="P66" s="12"/>
      <c r="Q66" s="12"/>
      <c r="R66" s="12"/>
      <c r="S66" s="12"/>
      <c r="T66" s="358">
        <f t="shared" si="0"/>
        <v>0</v>
      </c>
      <c r="U66" s="12"/>
      <c r="V66" s="13"/>
      <c r="W66" s="13"/>
    </row>
    <row r="67" spans="2:23" s="1" customFormat="1" ht="54" x14ac:dyDescent="0.25">
      <c r="B67" s="10"/>
      <c r="C67" s="11" t="s">
        <v>244</v>
      </c>
      <c r="D67" s="16" t="s">
        <v>97</v>
      </c>
      <c r="E67" s="359"/>
      <c r="F67" s="12">
        <v>2772800</v>
      </c>
      <c r="G67" s="12"/>
      <c r="H67" s="12"/>
      <c r="I67" s="12"/>
      <c r="J67" s="13"/>
      <c r="K67" s="13"/>
      <c r="L67" s="12"/>
      <c r="M67" s="12"/>
      <c r="N67" s="12"/>
      <c r="O67" s="12"/>
      <c r="P67" s="12"/>
      <c r="Q67" s="12"/>
      <c r="R67" s="12"/>
      <c r="S67" s="12"/>
      <c r="T67" s="358">
        <f t="shared" si="0"/>
        <v>0</v>
      </c>
      <c r="U67" s="12"/>
      <c r="V67" s="13"/>
      <c r="W67" s="13"/>
    </row>
    <row r="68" spans="2:23" s="1" customFormat="1" ht="18.75" x14ac:dyDescent="0.25">
      <c r="B68" s="10"/>
      <c r="C68" s="11" t="s">
        <v>245</v>
      </c>
      <c r="D68" s="16" t="s">
        <v>98</v>
      </c>
      <c r="E68" s="359"/>
      <c r="F68" s="12">
        <v>881200</v>
      </c>
      <c r="G68" s="12"/>
      <c r="H68" s="12"/>
      <c r="I68" s="12"/>
      <c r="J68" s="13"/>
      <c r="K68" s="13"/>
      <c r="L68" s="12"/>
      <c r="M68" s="12"/>
      <c r="N68" s="12"/>
      <c r="O68" s="12"/>
      <c r="P68" s="12"/>
      <c r="Q68" s="12"/>
      <c r="R68" s="12"/>
      <c r="S68" s="12"/>
      <c r="T68" s="358">
        <f t="shared" si="0"/>
        <v>0</v>
      </c>
      <c r="U68" s="12"/>
      <c r="V68" s="13"/>
      <c r="W68" s="13"/>
    </row>
    <row r="69" spans="2:23" s="1" customFormat="1" ht="36" x14ac:dyDescent="0.25">
      <c r="B69" s="10"/>
      <c r="C69" s="11" t="s">
        <v>246</v>
      </c>
      <c r="D69" s="16" t="s">
        <v>99</v>
      </c>
      <c r="E69" s="359"/>
      <c r="F69" s="12">
        <v>36000</v>
      </c>
      <c r="G69" s="12"/>
      <c r="H69" s="12"/>
      <c r="I69" s="12"/>
      <c r="J69" s="13"/>
      <c r="K69" s="13"/>
      <c r="L69" s="12"/>
      <c r="M69" s="12"/>
      <c r="N69" s="12"/>
      <c r="O69" s="12"/>
      <c r="P69" s="12"/>
      <c r="Q69" s="12"/>
      <c r="R69" s="12"/>
      <c r="S69" s="12"/>
      <c r="T69" s="358">
        <f t="shared" si="0"/>
        <v>0</v>
      </c>
      <c r="U69" s="12"/>
      <c r="V69" s="13"/>
      <c r="W69" s="13"/>
    </row>
    <row r="70" spans="2:23" s="1" customFormat="1" ht="18.75" x14ac:dyDescent="0.25">
      <c r="B70" s="10"/>
      <c r="C70" s="11" t="s">
        <v>247</v>
      </c>
      <c r="D70" s="16" t="s">
        <v>100</v>
      </c>
      <c r="E70" s="359"/>
      <c r="F70" s="12">
        <v>120000</v>
      </c>
      <c r="G70" s="12"/>
      <c r="H70" s="12"/>
      <c r="I70" s="12"/>
      <c r="J70" s="13"/>
      <c r="K70" s="13"/>
      <c r="L70" s="12"/>
      <c r="M70" s="12"/>
      <c r="N70" s="12"/>
      <c r="O70" s="12"/>
      <c r="P70" s="12"/>
      <c r="Q70" s="12"/>
      <c r="R70" s="12"/>
      <c r="S70" s="12"/>
      <c r="T70" s="358">
        <f t="shared" si="0"/>
        <v>0</v>
      </c>
      <c r="U70" s="12"/>
      <c r="V70" s="13"/>
      <c r="W70" s="13"/>
    </row>
    <row r="71" spans="2:23" s="1" customFormat="1" ht="36" x14ac:dyDescent="0.25">
      <c r="B71" s="10"/>
      <c r="C71" s="11" t="s">
        <v>248</v>
      </c>
      <c r="D71" s="16" t="s">
        <v>101</v>
      </c>
      <c r="E71" s="359"/>
      <c r="F71" s="12">
        <v>300000</v>
      </c>
      <c r="G71" s="12"/>
      <c r="H71" s="12"/>
      <c r="I71" s="12"/>
      <c r="J71" s="13"/>
      <c r="K71" s="13"/>
      <c r="L71" s="12"/>
      <c r="M71" s="12"/>
      <c r="N71" s="12"/>
      <c r="O71" s="12"/>
      <c r="P71" s="12"/>
      <c r="Q71" s="12"/>
      <c r="R71" s="12"/>
      <c r="S71" s="12"/>
      <c r="T71" s="358">
        <f t="shared" si="0"/>
        <v>0</v>
      </c>
      <c r="U71" s="12"/>
      <c r="V71" s="13"/>
      <c r="W71" s="13"/>
    </row>
    <row r="72" spans="2:23" s="1" customFormat="1" ht="18.75" x14ac:dyDescent="0.25">
      <c r="B72" s="3" t="s">
        <v>103</v>
      </c>
      <c r="C72" s="7"/>
      <c r="D72" s="2" t="s">
        <v>102</v>
      </c>
      <c r="E72" s="17">
        <v>600000</v>
      </c>
      <c r="F72" s="17">
        <v>400000</v>
      </c>
      <c r="G72" s="17">
        <f>[2]AXALI!I787</f>
        <v>399500</v>
      </c>
      <c r="H72" s="8">
        <f>[2]AXALI!E787</f>
        <v>0</v>
      </c>
      <c r="I72" s="15"/>
      <c r="J72" s="15"/>
      <c r="K72" s="15"/>
      <c r="L72" s="8">
        <f>[2]AXALI!H787</f>
        <v>387274</v>
      </c>
      <c r="M72" s="15"/>
      <c r="N72" s="15"/>
      <c r="O72" s="15"/>
      <c r="P72" s="17">
        <f>H72+L72</f>
        <v>387274</v>
      </c>
      <c r="Q72" s="15"/>
      <c r="R72" s="15"/>
      <c r="S72" s="15"/>
      <c r="T72" s="358">
        <f t="shared" ref="T72:T135" si="1">G72-P72</f>
        <v>12226</v>
      </c>
      <c r="U72" s="15"/>
      <c r="V72" s="15"/>
      <c r="W72" s="15"/>
    </row>
    <row r="73" spans="2:23" s="1" customFormat="1" ht="18.75" x14ac:dyDescent="0.25">
      <c r="B73" s="10"/>
      <c r="C73" s="11" t="s">
        <v>249</v>
      </c>
      <c r="D73" s="16" t="s">
        <v>104</v>
      </c>
      <c r="E73" s="359"/>
      <c r="F73" s="12">
        <v>100000</v>
      </c>
      <c r="G73" s="12"/>
      <c r="H73" s="12"/>
      <c r="I73" s="12"/>
      <c r="J73" s="13"/>
      <c r="K73" s="13"/>
      <c r="L73" s="12"/>
      <c r="M73" s="12"/>
      <c r="N73" s="12"/>
      <c r="O73" s="12"/>
      <c r="P73" s="12"/>
      <c r="Q73" s="12"/>
      <c r="R73" s="12"/>
      <c r="S73" s="12"/>
      <c r="T73" s="358">
        <f t="shared" si="1"/>
        <v>0</v>
      </c>
      <c r="U73" s="12"/>
      <c r="V73" s="13"/>
      <c r="W73" s="13"/>
    </row>
    <row r="74" spans="2:23" s="1" customFormat="1" ht="36" x14ac:dyDescent="0.25">
      <c r="B74" s="10"/>
      <c r="C74" s="11" t="s">
        <v>250</v>
      </c>
      <c r="D74" s="16" t="s">
        <v>105</v>
      </c>
      <c r="E74" s="359"/>
      <c r="F74" s="12">
        <v>65000</v>
      </c>
      <c r="G74" s="12"/>
      <c r="H74" s="12"/>
      <c r="I74" s="12"/>
      <c r="J74" s="13"/>
      <c r="K74" s="13"/>
      <c r="L74" s="12"/>
      <c r="M74" s="12"/>
      <c r="N74" s="12"/>
      <c r="O74" s="12"/>
      <c r="P74" s="12"/>
      <c r="Q74" s="12"/>
      <c r="R74" s="12"/>
      <c r="S74" s="12"/>
      <c r="T74" s="358">
        <f t="shared" si="1"/>
        <v>0</v>
      </c>
      <c r="U74" s="12"/>
      <c r="V74" s="13"/>
      <c r="W74" s="13"/>
    </row>
    <row r="75" spans="2:23" s="1" customFormat="1" ht="18.75" x14ac:dyDescent="0.25">
      <c r="B75" s="10"/>
      <c r="C75" s="11" t="s">
        <v>251</v>
      </c>
      <c r="D75" s="16" t="s">
        <v>106</v>
      </c>
      <c r="E75" s="359"/>
      <c r="F75" s="12">
        <v>60000</v>
      </c>
      <c r="G75" s="12"/>
      <c r="H75" s="12"/>
      <c r="I75" s="12"/>
      <c r="J75" s="13"/>
      <c r="K75" s="13"/>
      <c r="L75" s="12"/>
      <c r="M75" s="12"/>
      <c r="N75" s="12"/>
      <c r="O75" s="12"/>
      <c r="P75" s="12"/>
      <c r="Q75" s="12"/>
      <c r="R75" s="12"/>
      <c r="S75" s="12"/>
      <c r="T75" s="358">
        <f t="shared" si="1"/>
        <v>0</v>
      </c>
      <c r="U75" s="12"/>
      <c r="V75" s="13"/>
      <c r="W75" s="13"/>
    </row>
    <row r="76" spans="2:23" s="1" customFormat="1" ht="18.75" x14ac:dyDescent="0.25">
      <c r="B76" s="10"/>
      <c r="C76" s="11" t="s">
        <v>252</v>
      </c>
      <c r="D76" s="16" t="s">
        <v>107</v>
      </c>
      <c r="E76" s="359"/>
      <c r="F76" s="12">
        <v>100000</v>
      </c>
      <c r="G76" s="12"/>
      <c r="H76" s="12"/>
      <c r="I76" s="12"/>
      <c r="J76" s="13"/>
      <c r="K76" s="13"/>
      <c r="L76" s="12"/>
      <c r="M76" s="12"/>
      <c r="N76" s="12"/>
      <c r="O76" s="12"/>
      <c r="P76" s="12"/>
      <c r="Q76" s="12"/>
      <c r="R76" s="12"/>
      <c r="S76" s="12"/>
      <c r="T76" s="358">
        <f t="shared" si="1"/>
        <v>0</v>
      </c>
      <c r="U76" s="12"/>
      <c r="V76" s="13"/>
      <c r="W76" s="13"/>
    </row>
    <row r="77" spans="2:23" s="1" customFormat="1" ht="18.75" x14ac:dyDescent="0.25">
      <c r="B77" s="10"/>
      <c r="C77" s="11" t="s">
        <v>253</v>
      </c>
      <c r="D77" s="16" t="s">
        <v>108</v>
      </c>
      <c r="E77" s="359"/>
      <c r="F77" s="12">
        <v>75000</v>
      </c>
      <c r="G77" s="12"/>
      <c r="H77" s="12"/>
      <c r="I77" s="12"/>
      <c r="J77" s="13"/>
      <c r="K77" s="13"/>
      <c r="L77" s="12"/>
      <c r="M77" s="12"/>
      <c r="N77" s="12"/>
      <c r="O77" s="12"/>
      <c r="P77" s="12"/>
      <c r="Q77" s="12"/>
      <c r="R77" s="12"/>
      <c r="S77" s="12"/>
      <c r="T77" s="358">
        <f t="shared" si="1"/>
        <v>0</v>
      </c>
      <c r="U77" s="12"/>
      <c r="V77" s="13"/>
      <c r="W77" s="13"/>
    </row>
    <row r="78" spans="2:23" s="1" customFormat="1" ht="18.75" x14ac:dyDescent="0.25">
      <c r="B78" s="3" t="s">
        <v>109</v>
      </c>
      <c r="C78" s="7"/>
      <c r="D78" s="2" t="s">
        <v>110</v>
      </c>
      <c r="E78" s="17">
        <v>22000000</v>
      </c>
      <c r="F78" s="17">
        <v>22000000</v>
      </c>
      <c r="G78" s="17">
        <f>[2]AXALI!I799</f>
        <v>20292373</v>
      </c>
      <c r="H78" s="8">
        <f>[2]AXALI!E799</f>
        <v>2053006.99</v>
      </c>
      <c r="I78" s="15"/>
      <c r="J78" s="15"/>
      <c r="K78" s="15"/>
      <c r="L78" s="8">
        <f>[2]AXALI!H799</f>
        <v>12079900</v>
      </c>
      <c r="M78" s="15"/>
      <c r="N78" s="15"/>
      <c r="O78" s="15"/>
      <c r="P78" s="17">
        <f>H78+L78</f>
        <v>14132906.99</v>
      </c>
      <c r="Q78" s="15"/>
      <c r="R78" s="15"/>
      <c r="S78" s="15"/>
      <c r="T78" s="358">
        <f t="shared" si="1"/>
        <v>6159466.0099999998</v>
      </c>
      <c r="U78" s="15"/>
      <c r="V78" s="15"/>
      <c r="W78" s="15"/>
    </row>
    <row r="79" spans="2:23" s="1" customFormat="1" ht="18.75" x14ac:dyDescent="0.25">
      <c r="B79" s="10"/>
      <c r="C79" s="11" t="s">
        <v>114</v>
      </c>
      <c r="D79" s="16" t="s">
        <v>111</v>
      </c>
      <c r="E79" s="359"/>
      <c r="F79" s="12">
        <v>8000000</v>
      </c>
      <c r="G79" s="12"/>
      <c r="H79" s="12"/>
      <c r="I79" s="12"/>
      <c r="J79" s="13"/>
      <c r="K79" s="13"/>
      <c r="L79" s="12"/>
      <c r="M79" s="12"/>
      <c r="N79" s="12"/>
      <c r="O79" s="12"/>
      <c r="P79" s="12"/>
      <c r="Q79" s="12"/>
      <c r="R79" s="12"/>
      <c r="S79" s="12"/>
      <c r="T79" s="358">
        <f t="shared" si="1"/>
        <v>0</v>
      </c>
      <c r="U79" s="12"/>
      <c r="V79" s="13"/>
      <c r="W79" s="13"/>
    </row>
    <row r="80" spans="2:23" s="1" customFormat="1" ht="36" x14ac:dyDescent="0.25">
      <c r="B80" s="10"/>
      <c r="C80" s="11" t="s">
        <v>115</v>
      </c>
      <c r="D80" s="16" t="s">
        <v>112</v>
      </c>
      <c r="E80" s="359"/>
      <c r="F80" s="12">
        <v>13200000</v>
      </c>
      <c r="G80" s="12"/>
      <c r="H80" s="12"/>
      <c r="I80" s="12"/>
      <c r="J80" s="13"/>
      <c r="K80" s="13"/>
      <c r="L80" s="12"/>
      <c r="M80" s="12"/>
      <c r="N80" s="12"/>
      <c r="O80" s="12"/>
      <c r="P80" s="12"/>
      <c r="Q80" s="12"/>
      <c r="R80" s="12"/>
      <c r="S80" s="12"/>
      <c r="T80" s="358">
        <f t="shared" si="1"/>
        <v>0</v>
      </c>
      <c r="U80" s="12"/>
      <c r="V80" s="13"/>
      <c r="W80" s="13"/>
    </row>
    <row r="81" spans="2:23" s="1" customFormat="1" ht="18.75" x14ac:dyDescent="0.25">
      <c r="B81" s="10"/>
      <c r="C81" s="11" t="s">
        <v>116</v>
      </c>
      <c r="D81" s="16" t="s">
        <v>113</v>
      </c>
      <c r="E81" s="359"/>
      <c r="F81" s="12">
        <v>800000</v>
      </c>
      <c r="G81" s="12"/>
      <c r="H81" s="12"/>
      <c r="I81" s="12"/>
      <c r="J81" s="13"/>
      <c r="K81" s="13"/>
      <c r="L81" s="12"/>
      <c r="M81" s="12"/>
      <c r="N81" s="12"/>
      <c r="O81" s="12"/>
      <c r="P81" s="12"/>
      <c r="Q81" s="12"/>
      <c r="R81" s="12"/>
      <c r="S81" s="12"/>
      <c r="T81" s="358">
        <f t="shared" si="1"/>
        <v>0</v>
      </c>
      <c r="U81" s="12"/>
      <c r="V81" s="13"/>
      <c r="W81" s="13"/>
    </row>
    <row r="82" spans="2:23" s="1" customFormat="1" ht="36" x14ac:dyDescent="0.25">
      <c r="B82" s="19" t="s">
        <v>117</v>
      </c>
      <c r="C82" s="20"/>
      <c r="D82" s="21" t="s">
        <v>118</v>
      </c>
      <c r="E82" s="363">
        <f>E83+E91+E97+E99+E107+E112+E125+E132+E137+E142</f>
        <v>163015000</v>
      </c>
      <c r="F82" s="363">
        <f>F83+F91+F97+F99+F107+F112+F125+F132+F137+F142</f>
        <v>146451000</v>
      </c>
      <c r="G82" s="363">
        <f>G83+G91+G97+G99+G107+G112+G125+G132+G137+G142</f>
        <v>144852048</v>
      </c>
      <c r="H82" s="22">
        <f>[2]AXALI!E811</f>
        <v>70621298.189999998</v>
      </c>
      <c r="I82" s="22"/>
      <c r="J82" s="22"/>
      <c r="K82" s="22"/>
      <c r="L82" s="22">
        <f>[2]AXALI!H811</f>
        <v>75548376.748750001</v>
      </c>
      <c r="M82" s="22"/>
      <c r="N82" s="22"/>
      <c r="O82" s="22"/>
      <c r="P82" s="22">
        <f>H82+L82</f>
        <v>146169674.93875</v>
      </c>
      <c r="Q82" s="22"/>
      <c r="R82" s="22"/>
      <c r="S82" s="22"/>
      <c r="T82" s="358">
        <f t="shared" si="1"/>
        <v>-1317626.9387499988</v>
      </c>
      <c r="U82" s="22"/>
      <c r="V82" s="22"/>
      <c r="W82" s="22"/>
    </row>
    <row r="83" spans="2:23" s="1" customFormat="1" ht="18.75" x14ac:dyDescent="0.25">
      <c r="B83" s="3" t="s">
        <v>120</v>
      </c>
      <c r="C83" s="7"/>
      <c r="D83" s="2" t="s">
        <v>119</v>
      </c>
      <c r="E83" s="17">
        <v>22430000</v>
      </c>
      <c r="F83" s="17">
        <v>15000000</v>
      </c>
      <c r="G83" s="17">
        <f>[2]AXALI!I823</f>
        <v>15283255</v>
      </c>
      <c r="H83" s="8">
        <f>[2]AXALI!E823</f>
        <v>7997968.8799999999</v>
      </c>
      <c r="I83" s="15"/>
      <c r="J83" s="15"/>
      <c r="K83" s="15"/>
      <c r="L83" s="8">
        <f>[2]AXALI!H823</f>
        <v>8222165</v>
      </c>
      <c r="M83" s="15"/>
      <c r="N83" s="15"/>
      <c r="O83" s="15"/>
      <c r="P83" s="17">
        <f>H83+L83</f>
        <v>16220133.879999999</v>
      </c>
      <c r="Q83" s="15"/>
      <c r="R83" s="15"/>
      <c r="S83" s="15"/>
      <c r="T83" s="358">
        <f t="shared" si="1"/>
        <v>-936878.87999999896</v>
      </c>
      <c r="U83" s="15"/>
      <c r="V83" s="15"/>
      <c r="W83" s="15"/>
    </row>
    <row r="84" spans="2:23" s="1" customFormat="1" ht="18.75" x14ac:dyDescent="0.25">
      <c r="B84" s="10"/>
      <c r="C84" s="11" t="s">
        <v>128</v>
      </c>
      <c r="D84" s="16" t="s">
        <v>121</v>
      </c>
      <c r="E84" s="359"/>
      <c r="F84" s="12">
        <v>2865300</v>
      </c>
      <c r="G84" s="12"/>
      <c r="H84" s="12"/>
      <c r="I84" s="12"/>
      <c r="J84" s="13"/>
      <c r="K84" s="13"/>
      <c r="L84" s="12"/>
      <c r="M84" s="12"/>
      <c r="N84" s="12"/>
      <c r="O84" s="12"/>
      <c r="P84" s="12"/>
      <c r="Q84" s="12"/>
      <c r="R84" s="12"/>
      <c r="S84" s="12"/>
      <c r="T84" s="358">
        <f t="shared" si="1"/>
        <v>0</v>
      </c>
      <c r="U84" s="12"/>
      <c r="V84" s="13"/>
      <c r="W84" s="13"/>
    </row>
    <row r="85" spans="2:23" s="1" customFormat="1" ht="18.75" x14ac:dyDescent="0.25">
      <c r="B85" s="10"/>
      <c r="C85" s="11" t="s">
        <v>128</v>
      </c>
      <c r="D85" s="16" t="s">
        <v>122</v>
      </c>
      <c r="E85" s="359"/>
      <c r="F85" s="12">
        <v>70100</v>
      </c>
      <c r="G85" s="12"/>
      <c r="H85" s="12"/>
      <c r="I85" s="12"/>
      <c r="J85" s="13"/>
      <c r="K85" s="13"/>
      <c r="L85" s="12"/>
      <c r="M85" s="12"/>
      <c r="N85" s="12"/>
      <c r="O85" s="12"/>
      <c r="P85" s="12"/>
      <c r="Q85" s="12"/>
      <c r="R85" s="12"/>
      <c r="S85" s="12"/>
      <c r="T85" s="358">
        <f t="shared" si="1"/>
        <v>0</v>
      </c>
      <c r="U85" s="12"/>
      <c r="V85" s="13"/>
      <c r="W85" s="13"/>
    </row>
    <row r="86" spans="2:23" s="1" customFormat="1" ht="18.75" x14ac:dyDescent="0.25">
      <c r="B86" s="10"/>
      <c r="C86" s="11" t="s">
        <v>128</v>
      </c>
      <c r="D86" s="16" t="s">
        <v>123</v>
      </c>
      <c r="E86" s="359"/>
      <c r="F86" s="12">
        <v>151000</v>
      </c>
      <c r="G86" s="12"/>
      <c r="H86" s="12"/>
      <c r="I86" s="12"/>
      <c r="J86" s="13"/>
      <c r="K86" s="13"/>
      <c r="L86" s="12"/>
      <c r="M86" s="12"/>
      <c r="N86" s="12"/>
      <c r="O86" s="12"/>
      <c r="P86" s="12"/>
      <c r="Q86" s="12"/>
      <c r="R86" s="12"/>
      <c r="S86" s="12"/>
      <c r="T86" s="358">
        <f t="shared" si="1"/>
        <v>0</v>
      </c>
      <c r="U86" s="12"/>
      <c r="V86" s="13"/>
      <c r="W86" s="13"/>
    </row>
    <row r="87" spans="2:23" s="1" customFormat="1" ht="18.75" x14ac:dyDescent="0.25">
      <c r="B87" s="10"/>
      <c r="C87" s="11" t="s">
        <v>136</v>
      </c>
      <c r="D87" s="16" t="s">
        <v>124</v>
      </c>
      <c r="E87" s="359"/>
      <c r="F87" s="12">
        <v>662300</v>
      </c>
      <c r="G87" s="12"/>
      <c r="H87" s="12"/>
      <c r="I87" s="12"/>
      <c r="J87" s="13"/>
      <c r="K87" s="13"/>
      <c r="L87" s="12"/>
      <c r="M87" s="12"/>
      <c r="N87" s="12"/>
      <c r="O87" s="12"/>
      <c r="P87" s="12"/>
      <c r="Q87" s="12"/>
      <c r="R87" s="12"/>
      <c r="S87" s="12"/>
      <c r="T87" s="358">
        <f t="shared" si="1"/>
        <v>0</v>
      </c>
      <c r="U87" s="12"/>
      <c r="V87" s="13"/>
      <c r="W87" s="13"/>
    </row>
    <row r="88" spans="2:23" s="1" customFormat="1" ht="18.75" x14ac:dyDescent="0.25">
      <c r="B88" s="10"/>
      <c r="C88" s="11" t="s">
        <v>137</v>
      </c>
      <c r="D88" s="16" t="s">
        <v>125</v>
      </c>
      <c r="E88" s="359"/>
      <c r="F88" s="12">
        <v>96800</v>
      </c>
      <c r="G88" s="12"/>
      <c r="H88" s="12"/>
      <c r="I88" s="12"/>
      <c r="J88" s="13"/>
      <c r="K88" s="13"/>
      <c r="L88" s="12"/>
      <c r="M88" s="12"/>
      <c r="N88" s="12"/>
      <c r="O88" s="12"/>
      <c r="P88" s="12"/>
      <c r="Q88" s="12"/>
      <c r="R88" s="12"/>
      <c r="S88" s="12"/>
      <c r="T88" s="358">
        <f t="shared" si="1"/>
        <v>0</v>
      </c>
      <c r="U88" s="12"/>
      <c r="V88" s="13"/>
      <c r="W88" s="13"/>
    </row>
    <row r="89" spans="2:23" s="1" customFormat="1" ht="18.75" x14ac:dyDescent="0.25">
      <c r="B89" s="10"/>
      <c r="C89" s="11" t="s">
        <v>138</v>
      </c>
      <c r="D89" s="16" t="s">
        <v>126</v>
      </c>
      <c r="E89" s="359"/>
      <c r="F89" s="12">
        <v>10614500</v>
      </c>
      <c r="G89" s="12"/>
      <c r="H89" s="12"/>
      <c r="I89" s="12"/>
      <c r="J89" s="13"/>
      <c r="K89" s="13"/>
      <c r="L89" s="12"/>
      <c r="M89" s="12"/>
      <c r="N89" s="12"/>
      <c r="O89" s="12"/>
      <c r="P89" s="12"/>
      <c r="Q89" s="12"/>
      <c r="R89" s="12"/>
      <c r="S89" s="12"/>
      <c r="T89" s="358">
        <f t="shared" si="1"/>
        <v>0</v>
      </c>
      <c r="U89" s="12"/>
      <c r="V89" s="13"/>
      <c r="W89" s="13"/>
    </row>
    <row r="90" spans="2:23" s="1" customFormat="1" ht="36" x14ac:dyDescent="0.25">
      <c r="B90" s="10"/>
      <c r="C90" s="11" t="s">
        <v>139</v>
      </c>
      <c r="D90" s="16" t="s">
        <v>127</v>
      </c>
      <c r="E90" s="359"/>
      <c r="F90" s="12">
        <v>540000</v>
      </c>
      <c r="G90" s="12"/>
      <c r="H90" s="12"/>
      <c r="I90" s="12"/>
      <c r="J90" s="13"/>
      <c r="K90" s="13"/>
      <c r="L90" s="12"/>
      <c r="M90" s="12"/>
      <c r="N90" s="12"/>
      <c r="O90" s="12"/>
      <c r="P90" s="12"/>
      <c r="Q90" s="12"/>
      <c r="R90" s="12"/>
      <c r="S90" s="12"/>
      <c r="T90" s="358">
        <f t="shared" si="1"/>
        <v>0</v>
      </c>
      <c r="U90" s="12"/>
      <c r="V90" s="13"/>
      <c r="W90" s="13"/>
    </row>
    <row r="91" spans="2:23" s="1" customFormat="1" ht="18.75" x14ac:dyDescent="0.25">
      <c r="B91" s="3" t="s">
        <v>129</v>
      </c>
      <c r="C91" s="7"/>
      <c r="D91" s="2" t="s">
        <v>130</v>
      </c>
      <c r="E91" s="17">
        <v>9100000</v>
      </c>
      <c r="F91" s="17">
        <v>8100000</v>
      </c>
      <c r="G91" s="17">
        <f>[2]AXALI!I835</f>
        <v>7972828</v>
      </c>
      <c r="H91" s="8">
        <f>[2]AXALI!E835</f>
        <v>5464475.8000000007</v>
      </c>
      <c r="I91" s="15"/>
      <c r="J91" s="15"/>
      <c r="K91" s="15"/>
      <c r="L91" s="8">
        <f>[2]AXALI!H835</f>
        <v>3323400</v>
      </c>
      <c r="M91" s="15"/>
      <c r="N91" s="15"/>
      <c r="O91" s="15"/>
      <c r="P91" s="17">
        <f>H91+L91</f>
        <v>8787875.8000000007</v>
      </c>
      <c r="Q91" s="15"/>
      <c r="R91" s="15"/>
      <c r="S91" s="15"/>
      <c r="T91" s="358">
        <f t="shared" si="1"/>
        <v>-815047.80000000075</v>
      </c>
      <c r="U91" s="15"/>
      <c r="V91" s="15"/>
      <c r="W91" s="15"/>
    </row>
    <row r="92" spans="2:23" s="1" customFormat="1" ht="18.75" x14ac:dyDescent="0.25">
      <c r="B92" s="10"/>
      <c r="C92" s="11" t="s">
        <v>140</v>
      </c>
      <c r="D92" s="16" t="s">
        <v>131</v>
      </c>
      <c r="E92" s="359"/>
      <c r="F92" s="12">
        <v>800000</v>
      </c>
      <c r="G92" s="12"/>
      <c r="H92" s="12"/>
      <c r="I92" s="12"/>
      <c r="J92" s="13"/>
      <c r="K92" s="13"/>
      <c r="L92" s="12"/>
      <c r="M92" s="12"/>
      <c r="N92" s="12"/>
      <c r="O92" s="12"/>
      <c r="P92" s="12"/>
      <c r="Q92" s="12"/>
      <c r="R92" s="12"/>
      <c r="S92" s="12"/>
      <c r="T92" s="358">
        <f t="shared" si="1"/>
        <v>0</v>
      </c>
      <c r="U92" s="12"/>
      <c r="V92" s="13"/>
      <c r="W92" s="13"/>
    </row>
    <row r="93" spans="2:23" s="1" customFormat="1" ht="18.75" x14ac:dyDescent="0.25">
      <c r="B93" s="10"/>
      <c r="C93" s="11" t="s">
        <v>141</v>
      </c>
      <c r="D93" s="16" t="s">
        <v>132</v>
      </c>
      <c r="E93" s="359"/>
      <c r="F93" s="12">
        <v>794000</v>
      </c>
      <c r="G93" s="12"/>
      <c r="H93" s="12"/>
      <c r="I93" s="12"/>
      <c r="J93" s="13"/>
      <c r="K93" s="13"/>
      <c r="L93" s="12"/>
      <c r="M93" s="12"/>
      <c r="N93" s="12"/>
      <c r="O93" s="12"/>
      <c r="P93" s="12"/>
      <c r="Q93" s="12"/>
      <c r="R93" s="12"/>
      <c r="S93" s="12"/>
      <c r="T93" s="358">
        <f t="shared" si="1"/>
        <v>0</v>
      </c>
      <c r="U93" s="12"/>
      <c r="V93" s="13"/>
      <c r="W93" s="13"/>
    </row>
    <row r="94" spans="2:23" s="1" customFormat="1" ht="36" x14ac:dyDescent="0.25">
      <c r="B94" s="10"/>
      <c r="C94" s="11" t="s">
        <v>142</v>
      </c>
      <c r="D94" s="16" t="s">
        <v>133</v>
      </c>
      <c r="E94" s="359"/>
      <c r="F94" s="12">
        <v>6050200</v>
      </c>
      <c r="G94" s="12"/>
      <c r="H94" s="12"/>
      <c r="I94" s="12"/>
      <c r="J94" s="13"/>
      <c r="K94" s="13"/>
      <c r="L94" s="12"/>
      <c r="M94" s="12"/>
      <c r="N94" s="12"/>
      <c r="O94" s="12"/>
      <c r="P94" s="12"/>
      <c r="Q94" s="12"/>
      <c r="R94" s="12"/>
      <c r="S94" s="12"/>
      <c r="T94" s="358">
        <f t="shared" si="1"/>
        <v>0</v>
      </c>
      <c r="U94" s="12"/>
      <c r="V94" s="13"/>
      <c r="W94" s="13"/>
    </row>
    <row r="95" spans="2:23" s="1" customFormat="1" ht="36" x14ac:dyDescent="0.25">
      <c r="B95" s="10"/>
      <c r="C95" s="11" t="s">
        <v>143</v>
      </c>
      <c r="D95" s="16" t="s">
        <v>134</v>
      </c>
      <c r="E95" s="359"/>
      <c r="F95" s="12">
        <v>251800</v>
      </c>
      <c r="G95" s="12"/>
      <c r="H95" s="12"/>
      <c r="I95" s="12"/>
      <c r="J95" s="13"/>
      <c r="K95" s="13"/>
      <c r="L95" s="12"/>
      <c r="M95" s="12"/>
      <c r="N95" s="12"/>
      <c r="O95" s="12"/>
      <c r="P95" s="12"/>
      <c r="Q95" s="12"/>
      <c r="R95" s="12"/>
      <c r="S95" s="12"/>
      <c r="T95" s="358">
        <f t="shared" si="1"/>
        <v>0</v>
      </c>
      <c r="U95" s="12"/>
      <c r="V95" s="13"/>
      <c r="W95" s="13"/>
    </row>
    <row r="96" spans="2:23" s="1" customFormat="1" ht="36" x14ac:dyDescent="0.25">
      <c r="B96" s="10"/>
      <c r="C96" s="11" t="s">
        <v>144</v>
      </c>
      <c r="D96" s="16" t="s">
        <v>135</v>
      </c>
      <c r="E96" s="359"/>
      <c r="F96" s="12">
        <v>204000</v>
      </c>
      <c r="G96" s="12"/>
      <c r="H96" s="12"/>
      <c r="I96" s="12"/>
      <c r="J96" s="13"/>
      <c r="K96" s="13"/>
      <c r="L96" s="12"/>
      <c r="M96" s="12"/>
      <c r="N96" s="12"/>
      <c r="O96" s="12"/>
      <c r="P96" s="12"/>
      <c r="Q96" s="12"/>
      <c r="R96" s="12"/>
      <c r="S96" s="12"/>
      <c r="T96" s="358">
        <f t="shared" si="1"/>
        <v>0</v>
      </c>
      <c r="U96" s="12"/>
      <c r="V96" s="13"/>
      <c r="W96" s="13"/>
    </row>
    <row r="97" spans="2:23" s="1" customFormat="1" ht="18.75" x14ac:dyDescent="0.25">
      <c r="B97" s="3" t="s">
        <v>145</v>
      </c>
      <c r="C97" s="7"/>
      <c r="D97" s="2" t="s">
        <v>146</v>
      </c>
      <c r="E97" s="17">
        <v>2000000</v>
      </c>
      <c r="F97" s="17">
        <v>2000000</v>
      </c>
      <c r="G97" s="17">
        <f>[2]AXALI!I847</f>
        <v>1697500</v>
      </c>
      <c r="H97" s="8">
        <f>[2]AXALI!E847</f>
        <v>697080.02</v>
      </c>
      <c r="I97" s="12"/>
      <c r="J97" s="15"/>
      <c r="K97" s="15"/>
      <c r="L97" s="8">
        <f>[2]AXALI!H847</f>
        <v>1000030</v>
      </c>
      <c r="M97" s="15"/>
      <c r="N97" s="15"/>
      <c r="O97" s="15"/>
      <c r="P97" s="17">
        <f>H97+L97</f>
        <v>1697110.02</v>
      </c>
      <c r="Q97" s="15"/>
      <c r="R97" s="15"/>
      <c r="S97" s="15"/>
      <c r="T97" s="358">
        <f t="shared" si="1"/>
        <v>389.97999999998137</v>
      </c>
      <c r="U97" s="15"/>
      <c r="V97" s="15"/>
      <c r="W97" s="15"/>
    </row>
    <row r="98" spans="2:23" s="1" customFormat="1" ht="36" x14ac:dyDescent="0.25">
      <c r="B98" s="10"/>
      <c r="C98" s="11" t="s">
        <v>148</v>
      </c>
      <c r="D98" s="16" t="s">
        <v>147</v>
      </c>
      <c r="E98" s="359"/>
      <c r="F98" s="16"/>
      <c r="G98" s="12"/>
      <c r="H98" s="12"/>
      <c r="I98" s="12"/>
      <c r="J98" s="13"/>
      <c r="K98" s="13"/>
      <c r="L98" s="12"/>
      <c r="M98" s="12"/>
      <c r="N98" s="13"/>
      <c r="O98" s="13"/>
      <c r="P98" s="12"/>
      <c r="Q98" s="12"/>
      <c r="R98" s="13"/>
      <c r="S98" s="13"/>
      <c r="T98" s="358">
        <f t="shared" si="1"/>
        <v>0</v>
      </c>
      <c r="U98" s="12"/>
      <c r="V98" s="13"/>
      <c r="W98" s="13"/>
    </row>
    <row r="99" spans="2:23" s="1" customFormat="1" ht="18.75" x14ac:dyDescent="0.25">
      <c r="B99" s="3" t="s">
        <v>150</v>
      </c>
      <c r="C99" s="7"/>
      <c r="D99" s="2" t="s">
        <v>149</v>
      </c>
      <c r="E99" s="360">
        <v>33000000</v>
      </c>
      <c r="F99" s="17">
        <v>32000000</v>
      </c>
      <c r="G99" s="17">
        <f>[2]AXALI!I859</f>
        <v>31562359</v>
      </c>
      <c r="H99" s="8">
        <f>[2]AXALI!E859</f>
        <v>13796697.300000001</v>
      </c>
      <c r="I99" s="15"/>
      <c r="J99" s="15"/>
      <c r="K99" s="15"/>
      <c r="L99" s="8">
        <f>[2]AXALI!H859</f>
        <v>17980428</v>
      </c>
      <c r="M99" s="15"/>
      <c r="N99" s="15"/>
      <c r="O99" s="15"/>
      <c r="P99" s="17">
        <f>H99+L99</f>
        <v>31777125.300000001</v>
      </c>
      <c r="Q99" s="15"/>
      <c r="R99" s="15"/>
      <c r="S99" s="15"/>
      <c r="T99" s="358">
        <f t="shared" si="1"/>
        <v>-214766.30000000075</v>
      </c>
      <c r="U99" s="15"/>
      <c r="V99" s="15"/>
      <c r="W99" s="15"/>
    </row>
    <row r="100" spans="2:23" s="1" customFormat="1" ht="18.75" x14ac:dyDescent="0.25">
      <c r="B100" s="10"/>
      <c r="C100" s="11" t="s">
        <v>163</v>
      </c>
      <c r="D100" s="16" t="s">
        <v>151</v>
      </c>
      <c r="E100" s="359"/>
      <c r="F100" s="12">
        <v>12100000</v>
      </c>
      <c r="G100" s="12"/>
      <c r="H100" s="12"/>
      <c r="I100" s="12"/>
      <c r="J100" s="13"/>
      <c r="K100" s="13"/>
      <c r="L100" s="12"/>
      <c r="M100" s="12"/>
      <c r="N100" s="12"/>
      <c r="O100" s="12"/>
      <c r="P100" s="12"/>
      <c r="Q100" s="12"/>
      <c r="R100" s="12"/>
      <c r="S100" s="12"/>
      <c r="T100" s="358">
        <f t="shared" si="1"/>
        <v>0</v>
      </c>
      <c r="U100" s="12"/>
      <c r="V100" s="13"/>
      <c r="W100" s="13"/>
    </row>
    <row r="101" spans="2:23" s="1" customFormat="1" ht="18.75" x14ac:dyDescent="0.25">
      <c r="B101" s="10"/>
      <c r="C101" s="11" t="s">
        <v>164</v>
      </c>
      <c r="D101" s="16" t="s">
        <v>152</v>
      </c>
      <c r="E101" s="359"/>
      <c r="F101" s="12">
        <v>160000</v>
      </c>
      <c r="G101" s="12"/>
      <c r="H101" s="12"/>
      <c r="I101" s="12"/>
      <c r="J101" s="13"/>
      <c r="K101" s="13"/>
      <c r="L101" s="12"/>
      <c r="M101" s="12"/>
      <c r="N101" s="12"/>
      <c r="O101" s="12"/>
      <c r="P101" s="12"/>
      <c r="Q101" s="12"/>
      <c r="R101" s="12"/>
      <c r="S101" s="12"/>
      <c r="T101" s="358">
        <f t="shared" si="1"/>
        <v>0</v>
      </c>
      <c r="U101" s="12"/>
      <c r="V101" s="13"/>
      <c r="W101" s="13"/>
    </row>
    <row r="102" spans="2:23" s="1" customFormat="1" ht="36" x14ac:dyDescent="0.25">
      <c r="B102" s="10"/>
      <c r="C102" s="11" t="s">
        <v>165</v>
      </c>
      <c r="D102" s="16" t="s">
        <v>153</v>
      </c>
      <c r="E102" s="359"/>
      <c r="F102" s="12">
        <v>17923000</v>
      </c>
      <c r="G102" s="12"/>
      <c r="H102" s="12"/>
      <c r="I102" s="12"/>
      <c r="J102" s="13"/>
      <c r="K102" s="13"/>
      <c r="L102" s="12"/>
      <c r="M102" s="12"/>
      <c r="N102" s="12"/>
      <c r="O102" s="12"/>
      <c r="P102" s="12"/>
      <c r="Q102" s="12"/>
      <c r="R102" s="12"/>
      <c r="S102" s="12"/>
      <c r="T102" s="358">
        <f t="shared" si="1"/>
        <v>0</v>
      </c>
      <c r="U102" s="12"/>
      <c r="V102" s="13"/>
      <c r="W102" s="13"/>
    </row>
    <row r="103" spans="2:23" s="1" customFormat="1" ht="18.75" x14ac:dyDescent="0.25">
      <c r="B103" s="10"/>
      <c r="C103" s="11" t="s">
        <v>166</v>
      </c>
      <c r="D103" s="16" t="s">
        <v>154</v>
      </c>
      <c r="E103" s="359"/>
      <c r="F103" s="12">
        <v>700000</v>
      </c>
      <c r="G103" s="12"/>
      <c r="H103" s="12"/>
      <c r="I103" s="12"/>
      <c r="J103" s="13"/>
      <c r="K103" s="13"/>
      <c r="L103" s="12"/>
      <c r="M103" s="12"/>
      <c r="N103" s="12"/>
      <c r="O103" s="12"/>
      <c r="P103" s="12"/>
      <c r="Q103" s="12"/>
      <c r="R103" s="12"/>
      <c r="S103" s="12"/>
      <c r="T103" s="358">
        <f t="shared" si="1"/>
        <v>0</v>
      </c>
      <c r="U103" s="12"/>
      <c r="V103" s="13"/>
      <c r="W103" s="13"/>
    </row>
    <row r="104" spans="2:23" s="1" customFormat="1" ht="36" x14ac:dyDescent="0.25">
      <c r="B104" s="10"/>
      <c r="C104" s="11" t="s">
        <v>167</v>
      </c>
      <c r="D104" s="16" t="s">
        <v>155</v>
      </c>
      <c r="E104" s="359"/>
      <c r="F104" s="12">
        <v>847000</v>
      </c>
      <c r="G104" s="12"/>
      <c r="H104" s="12"/>
      <c r="I104" s="12"/>
      <c r="J104" s="13"/>
      <c r="K104" s="13"/>
      <c r="L104" s="12"/>
      <c r="M104" s="12"/>
      <c r="N104" s="12"/>
      <c r="O104" s="12"/>
      <c r="P104" s="12"/>
      <c r="Q104" s="12"/>
      <c r="R104" s="12"/>
      <c r="S104" s="12"/>
      <c r="T104" s="358">
        <f t="shared" si="1"/>
        <v>0</v>
      </c>
      <c r="U104" s="12"/>
      <c r="V104" s="13"/>
      <c r="W104" s="13"/>
    </row>
    <row r="105" spans="2:23" s="1" customFormat="1" ht="36" x14ac:dyDescent="0.25">
      <c r="B105" s="10"/>
      <c r="C105" s="11" t="s">
        <v>168</v>
      </c>
      <c r="D105" s="16" t="s">
        <v>156</v>
      </c>
      <c r="E105" s="359"/>
      <c r="F105" s="12">
        <v>234000</v>
      </c>
      <c r="G105" s="12"/>
      <c r="H105" s="12"/>
      <c r="I105" s="12"/>
      <c r="J105" s="13"/>
      <c r="K105" s="13"/>
      <c r="L105" s="12"/>
      <c r="M105" s="12"/>
      <c r="N105" s="12"/>
      <c r="O105" s="12"/>
      <c r="P105" s="12"/>
      <c r="Q105" s="12"/>
      <c r="R105" s="12"/>
      <c r="S105" s="12"/>
      <c r="T105" s="358">
        <f t="shared" si="1"/>
        <v>0</v>
      </c>
      <c r="U105" s="12"/>
      <c r="V105" s="13"/>
      <c r="W105" s="13"/>
    </row>
    <row r="106" spans="2:23" s="1" customFormat="1" ht="18.75" x14ac:dyDescent="0.25">
      <c r="B106" s="10"/>
      <c r="C106" s="11" t="s">
        <v>169</v>
      </c>
      <c r="D106" s="16" t="s">
        <v>157</v>
      </c>
      <c r="E106" s="359"/>
      <c r="F106" s="12">
        <v>36000</v>
      </c>
      <c r="G106" s="12"/>
      <c r="H106" s="12"/>
      <c r="I106" s="12"/>
      <c r="J106" s="13"/>
      <c r="K106" s="13"/>
      <c r="L106" s="12"/>
      <c r="M106" s="12"/>
      <c r="N106" s="12"/>
      <c r="O106" s="12"/>
      <c r="P106" s="12"/>
      <c r="Q106" s="12"/>
      <c r="R106" s="12"/>
      <c r="S106" s="12"/>
      <c r="T106" s="358">
        <f t="shared" si="1"/>
        <v>0</v>
      </c>
      <c r="U106" s="12"/>
      <c r="V106" s="13"/>
      <c r="W106" s="13"/>
    </row>
    <row r="107" spans="2:23" s="1" customFormat="1" ht="18.75" x14ac:dyDescent="0.25">
      <c r="B107" s="3" t="s">
        <v>158</v>
      </c>
      <c r="C107" s="7"/>
      <c r="D107" s="2" t="s">
        <v>159</v>
      </c>
      <c r="E107" s="17">
        <v>3100000</v>
      </c>
      <c r="F107" s="17">
        <v>3100000</v>
      </c>
      <c r="G107" s="17">
        <f>[2]AXALI!I883</f>
        <v>2962896</v>
      </c>
      <c r="H107" s="8">
        <f>[2]AXALI!E883</f>
        <v>889001.97</v>
      </c>
      <c r="I107" s="15"/>
      <c r="J107" s="15"/>
      <c r="K107" s="15"/>
      <c r="L107" s="8">
        <f>[2]AXALI!H883</f>
        <v>846490</v>
      </c>
      <c r="M107" s="15"/>
      <c r="N107" s="15"/>
      <c r="O107" s="15"/>
      <c r="P107" s="17">
        <f>H107+L107</f>
        <v>1735491.97</v>
      </c>
      <c r="Q107" s="15"/>
      <c r="R107" s="15"/>
      <c r="S107" s="15"/>
      <c r="T107" s="358">
        <f t="shared" si="1"/>
        <v>1227404.03</v>
      </c>
      <c r="U107" s="15"/>
      <c r="V107" s="15"/>
      <c r="W107" s="15"/>
    </row>
    <row r="108" spans="2:23" s="1" customFormat="1" ht="36" x14ac:dyDescent="0.25">
      <c r="B108" s="10"/>
      <c r="C108" s="11" t="s">
        <v>170</v>
      </c>
      <c r="D108" s="16" t="s">
        <v>160</v>
      </c>
      <c r="E108" s="359"/>
      <c r="F108" s="12">
        <v>1812000</v>
      </c>
      <c r="G108" s="12"/>
      <c r="H108" s="12"/>
      <c r="I108" s="12"/>
      <c r="J108" s="13"/>
      <c r="K108" s="13"/>
      <c r="L108" s="12"/>
      <c r="M108" s="13"/>
      <c r="N108" s="13"/>
      <c r="O108" s="13"/>
      <c r="P108" s="12"/>
      <c r="Q108" s="13"/>
      <c r="R108" s="13"/>
      <c r="S108" s="13"/>
      <c r="T108" s="358">
        <f t="shared" si="1"/>
        <v>0</v>
      </c>
      <c r="U108" s="13"/>
      <c r="V108" s="13"/>
      <c r="W108" s="13"/>
    </row>
    <row r="109" spans="2:23" s="1" customFormat="1" ht="36" x14ac:dyDescent="0.25">
      <c r="B109" s="10"/>
      <c r="C109" s="11" t="s">
        <v>171</v>
      </c>
      <c r="D109" s="16" t="s">
        <v>161</v>
      </c>
      <c r="E109" s="359"/>
      <c r="F109" s="12">
        <v>360000</v>
      </c>
      <c r="G109" s="12"/>
      <c r="H109" s="12"/>
      <c r="I109" s="12"/>
      <c r="J109" s="13"/>
      <c r="K109" s="13"/>
      <c r="L109" s="12"/>
      <c r="M109" s="13"/>
      <c r="N109" s="13"/>
      <c r="O109" s="13"/>
      <c r="P109" s="12"/>
      <c r="Q109" s="13"/>
      <c r="R109" s="13"/>
      <c r="S109" s="13"/>
      <c r="T109" s="358">
        <f t="shared" si="1"/>
        <v>0</v>
      </c>
      <c r="U109" s="13"/>
      <c r="V109" s="13"/>
      <c r="W109" s="13"/>
    </row>
    <row r="110" spans="2:23" s="1" customFormat="1" ht="18.75" x14ac:dyDescent="0.25">
      <c r="B110" s="10"/>
      <c r="C110" s="11" t="s">
        <v>172</v>
      </c>
      <c r="D110" s="16" t="s">
        <v>162</v>
      </c>
      <c r="E110" s="359"/>
      <c r="F110" s="12">
        <v>642000</v>
      </c>
      <c r="G110" s="12"/>
      <c r="H110" s="12"/>
      <c r="I110" s="12"/>
      <c r="J110" s="13"/>
      <c r="K110" s="13"/>
      <c r="L110" s="12"/>
      <c r="M110" s="13"/>
      <c r="N110" s="13"/>
      <c r="O110" s="13"/>
      <c r="P110" s="12"/>
      <c r="Q110" s="13"/>
      <c r="R110" s="13"/>
      <c r="S110" s="13"/>
      <c r="T110" s="358">
        <f t="shared" si="1"/>
        <v>0</v>
      </c>
      <c r="U110" s="13"/>
      <c r="V110" s="13"/>
      <c r="W110" s="13"/>
    </row>
    <row r="111" spans="2:23" s="1" customFormat="1" ht="36" x14ac:dyDescent="0.25">
      <c r="B111" s="10"/>
      <c r="C111" s="11" t="s">
        <v>173</v>
      </c>
      <c r="D111" s="16" t="s">
        <v>135</v>
      </c>
      <c r="E111" s="359"/>
      <c r="F111" s="12">
        <v>286000</v>
      </c>
      <c r="G111" s="12"/>
      <c r="H111" s="12"/>
      <c r="I111" s="12"/>
      <c r="J111" s="13"/>
      <c r="K111" s="13"/>
      <c r="L111" s="12"/>
      <c r="M111" s="13"/>
      <c r="N111" s="13"/>
      <c r="O111" s="13"/>
      <c r="P111" s="12"/>
      <c r="Q111" s="13"/>
      <c r="R111" s="13"/>
      <c r="S111" s="13"/>
      <c r="T111" s="358">
        <f t="shared" si="1"/>
        <v>0</v>
      </c>
      <c r="U111" s="13"/>
      <c r="V111" s="13"/>
      <c r="W111" s="13"/>
    </row>
    <row r="112" spans="2:23" s="1" customFormat="1" ht="30" x14ac:dyDescent="0.25">
      <c r="B112" s="3" t="s">
        <v>174</v>
      </c>
      <c r="C112" s="7"/>
      <c r="D112" s="2" t="s">
        <v>175</v>
      </c>
      <c r="E112" s="17">
        <v>6900000</v>
      </c>
      <c r="F112" s="17">
        <v>6000000</v>
      </c>
      <c r="G112" s="17">
        <f>[2]AXALI!I895</f>
        <v>5432660</v>
      </c>
      <c r="H112" s="8">
        <f>[2]AXALI!E895</f>
        <v>3239673.41</v>
      </c>
      <c r="I112" s="15"/>
      <c r="J112" s="15"/>
      <c r="K112" s="15"/>
      <c r="L112" s="8">
        <f>[2]AXALI!H895</f>
        <v>1968842</v>
      </c>
      <c r="M112" s="15"/>
      <c r="N112" s="15"/>
      <c r="O112" s="15"/>
      <c r="P112" s="17">
        <f>H112+L112</f>
        <v>5208515.41</v>
      </c>
      <c r="Q112" s="15"/>
      <c r="R112" s="15"/>
      <c r="S112" s="15"/>
      <c r="T112" s="358">
        <f t="shared" si="1"/>
        <v>224144.58999999985</v>
      </c>
      <c r="U112" s="15"/>
      <c r="V112" s="15"/>
      <c r="W112" s="15"/>
    </row>
    <row r="113" spans="1:23" ht="36" x14ac:dyDescent="0.25">
      <c r="B113" s="10"/>
      <c r="C113" s="11" t="s">
        <v>188</v>
      </c>
      <c r="D113" s="16" t="s">
        <v>176</v>
      </c>
      <c r="E113" s="359"/>
      <c r="F113" s="12">
        <v>70000</v>
      </c>
      <c r="G113" s="12"/>
      <c r="H113" s="12"/>
      <c r="I113" s="12"/>
      <c r="J113" s="13"/>
      <c r="K113" s="13"/>
      <c r="L113" s="12"/>
      <c r="M113" s="12"/>
      <c r="N113" s="12"/>
      <c r="O113" s="12"/>
      <c r="P113" s="12"/>
      <c r="Q113" s="12"/>
      <c r="R113" s="12"/>
      <c r="S113" s="12"/>
      <c r="T113" s="358">
        <f t="shared" si="1"/>
        <v>0</v>
      </c>
      <c r="U113" s="12"/>
      <c r="V113" s="13"/>
      <c r="W113" s="13"/>
    </row>
    <row r="114" spans="1:23" ht="54" x14ac:dyDescent="0.25">
      <c r="B114" s="10"/>
      <c r="C114" s="11" t="s">
        <v>189</v>
      </c>
      <c r="D114" s="16" t="s">
        <v>177</v>
      </c>
      <c r="E114" s="359"/>
      <c r="F114" s="12">
        <v>200000</v>
      </c>
      <c r="G114" s="12"/>
      <c r="H114" s="12"/>
      <c r="I114" s="12"/>
      <c r="J114" s="13"/>
      <c r="K114" s="13"/>
      <c r="L114" s="12"/>
      <c r="M114" s="12"/>
      <c r="N114" s="12"/>
      <c r="O114" s="12"/>
      <c r="P114" s="12"/>
      <c r="Q114" s="12"/>
      <c r="R114" s="12"/>
      <c r="S114" s="12"/>
      <c r="T114" s="358">
        <f t="shared" si="1"/>
        <v>0</v>
      </c>
      <c r="U114" s="12"/>
      <c r="V114" s="13"/>
      <c r="W114" s="13"/>
    </row>
    <row r="115" spans="1:23" ht="54" x14ac:dyDescent="0.25">
      <c r="B115" s="10"/>
      <c r="C115" s="11" t="s">
        <v>190</v>
      </c>
      <c r="D115" s="16" t="s">
        <v>178</v>
      </c>
      <c r="E115" s="359"/>
      <c r="F115" s="12">
        <v>200000</v>
      </c>
      <c r="G115" s="12"/>
      <c r="H115" s="12"/>
      <c r="I115" s="12"/>
      <c r="J115" s="13"/>
      <c r="K115" s="13"/>
      <c r="L115" s="12"/>
      <c r="M115" s="12"/>
      <c r="N115" s="12"/>
      <c r="O115" s="12"/>
      <c r="P115" s="12"/>
      <c r="Q115" s="12"/>
      <c r="R115" s="12"/>
      <c r="S115" s="12"/>
      <c r="T115" s="358">
        <f t="shared" si="1"/>
        <v>0</v>
      </c>
      <c r="U115" s="12"/>
      <c r="V115" s="13"/>
      <c r="W115" s="13"/>
    </row>
    <row r="116" spans="1:23" ht="36" x14ac:dyDescent="0.25">
      <c r="B116" s="10"/>
      <c r="C116" s="11" t="s">
        <v>191</v>
      </c>
      <c r="D116" s="16" t="s">
        <v>179</v>
      </c>
      <c r="E116" s="359"/>
      <c r="F116" s="12">
        <v>3786500</v>
      </c>
      <c r="G116" s="12"/>
      <c r="H116" s="12"/>
      <c r="I116" s="12"/>
      <c r="J116" s="13"/>
      <c r="K116" s="13"/>
      <c r="L116" s="12"/>
      <c r="M116" s="12"/>
      <c r="N116" s="12"/>
      <c r="O116" s="12"/>
      <c r="P116" s="12"/>
      <c r="Q116" s="12"/>
      <c r="R116" s="12"/>
      <c r="S116" s="12"/>
      <c r="T116" s="358">
        <f t="shared" si="1"/>
        <v>0</v>
      </c>
      <c r="U116" s="12"/>
      <c r="V116" s="13"/>
      <c r="W116" s="13"/>
    </row>
    <row r="117" spans="1:23" ht="36" x14ac:dyDescent="0.25">
      <c r="B117" s="10"/>
      <c r="C117" s="11" t="s">
        <v>192</v>
      </c>
      <c r="D117" s="16" t="s">
        <v>180</v>
      </c>
      <c r="E117" s="359"/>
      <c r="F117" s="12">
        <v>320000</v>
      </c>
      <c r="G117" s="12"/>
      <c r="H117" s="12"/>
      <c r="I117" s="12"/>
      <c r="J117" s="13"/>
      <c r="K117" s="13"/>
      <c r="L117" s="12"/>
      <c r="M117" s="12"/>
      <c r="N117" s="12"/>
      <c r="O117" s="12"/>
      <c r="P117" s="12"/>
      <c r="Q117" s="12"/>
      <c r="R117" s="12"/>
      <c r="S117" s="12"/>
      <c r="T117" s="358">
        <f t="shared" si="1"/>
        <v>0</v>
      </c>
      <c r="U117" s="12"/>
      <c r="V117" s="13"/>
      <c r="W117" s="13"/>
    </row>
    <row r="118" spans="1:23" ht="36" x14ac:dyDescent="0.25">
      <c r="B118" s="10"/>
      <c r="C118" s="11" t="s">
        <v>193</v>
      </c>
      <c r="D118" s="16" t="s">
        <v>181</v>
      </c>
      <c r="E118" s="359"/>
      <c r="F118" s="12">
        <v>61000</v>
      </c>
      <c r="G118" s="12"/>
      <c r="H118" s="12"/>
      <c r="I118" s="12"/>
      <c r="J118" s="13"/>
      <c r="K118" s="13"/>
      <c r="L118" s="12"/>
      <c r="M118" s="12"/>
      <c r="N118" s="12"/>
      <c r="O118" s="12"/>
      <c r="P118" s="12"/>
      <c r="Q118" s="12"/>
      <c r="R118" s="12"/>
      <c r="S118" s="12"/>
      <c r="T118" s="358">
        <f t="shared" si="1"/>
        <v>0</v>
      </c>
      <c r="U118" s="12"/>
      <c r="V118" s="13"/>
      <c r="W118" s="13"/>
    </row>
    <row r="119" spans="1:23" ht="54" x14ac:dyDescent="0.25">
      <c r="B119" s="10"/>
      <c r="C119" s="11" t="s">
        <v>194</v>
      </c>
      <c r="D119" s="16" t="s">
        <v>182</v>
      </c>
      <c r="E119" s="359"/>
      <c r="F119" s="12">
        <v>48000</v>
      </c>
      <c r="G119" s="12"/>
      <c r="H119" s="12"/>
      <c r="I119" s="12"/>
      <c r="J119" s="13"/>
      <c r="K119" s="13"/>
      <c r="L119" s="12"/>
      <c r="M119" s="12"/>
      <c r="N119" s="12"/>
      <c r="O119" s="12"/>
      <c r="P119" s="12"/>
      <c r="Q119" s="12"/>
      <c r="R119" s="12"/>
      <c r="S119" s="12"/>
      <c r="T119" s="358">
        <f t="shared" si="1"/>
        <v>0</v>
      </c>
      <c r="U119" s="12"/>
      <c r="V119" s="13"/>
      <c r="W119" s="13"/>
    </row>
    <row r="120" spans="1:23" ht="36" x14ac:dyDescent="0.25">
      <c r="B120" s="10"/>
      <c r="C120" s="11" t="s">
        <v>195</v>
      </c>
      <c r="D120" s="16" t="s">
        <v>183</v>
      </c>
      <c r="E120" s="359"/>
      <c r="F120" s="12">
        <v>358500</v>
      </c>
      <c r="G120" s="12"/>
      <c r="H120" s="12"/>
      <c r="I120" s="12"/>
      <c r="J120" s="13"/>
      <c r="K120" s="13"/>
      <c r="L120" s="12"/>
      <c r="M120" s="12"/>
      <c r="N120" s="12"/>
      <c r="O120" s="12"/>
      <c r="P120" s="12"/>
      <c r="Q120" s="12"/>
      <c r="R120" s="12"/>
      <c r="S120" s="12"/>
      <c r="T120" s="358">
        <f t="shared" si="1"/>
        <v>0</v>
      </c>
      <c r="U120" s="12"/>
      <c r="V120" s="13"/>
      <c r="W120" s="13"/>
    </row>
    <row r="121" spans="1:23" ht="36" x14ac:dyDescent="0.25">
      <c r="B121" s="10"/>
      <c r="C121" s="11" t="s">
        <v>196</v>
      </c>
      <c r="D121" s="16" t="s">
        <v>184</v>
      </c>
      <c r="E121" s="359"/>
      <c r="F121" s="12">
        <v>521000</v>
      </c>
      <c r="G121" s="12"/>
      <c r="H121" s="12"/>
      <c r="I121" s="12"/>
      <c r="J121" s="13"/>
      <c r="K121" s="13"/>
      <c r="L121" s="12"/>
      <c r="M121" s="12"/>
      <c r="N121" s="12"/>
      <c r="O121" s="12"/>
      <c r="P121" s="12"/>
      <c r="Q121" s="12"/>
      <c r="R121" s="12"/>
      <c r="S121" s="12"/>
      <c r="T121" s="358">
        <f t="shared" si="1"/>
        <v>0</v>
      </c>
      <c r="U121" s="12"/>
      <c r="V121" s="13"/>
      <c r="W121" s="13"/>
    </row>
    <row r="122" spans="1:23" ht="36" x14ac:dyDescent="0.25">
      <c r="B122" s="10"/>
      <c r="C122" s="11" t="s">
        <v>197</v>
      </c>
      <c r="D122" s="16" t="s">
        <v>185</v>
      </c>
      <c r="E122" s="359"/>
      <c r="F122" s="12">
        <v>219000</v>
      </c>
      <c r="G122" s="12"/>
      <c r="H122" s="12"/>
      <c r="I122" s="12"/>
      <c r="J122" s="13"/>
      <c r="K122" s="13"/>
      <c r="L122" s="12"/>
      <c r="M122" s="12"/>
      <c r="N122" s="12"/>
      <c r="O122" s="12"/>
      <c r="P122" s="12"/>
      <c r="Q122" s="12"/>
      <c r="R122" s="12"/>
      <c r="S122" s="12"/>
      <c r="T122" s="358">
        <f t="shared" si="1"/>
        <v>0</v>
      </c>
      <c r="U122" s="12"/>
      <c r="V122" s="13"/>
      <c r="W122" s="13"/>
    </row>
    <row r="123" spans="1:23" ht="36" x14ac:dyDescent="0.25">
      <c r="B123" s="10"/>
      <c r="C123" s="11" t="s">
        <v>198</v>
      </c>
      <c r="D123" s="16" t="s">
        <v>186</v>
      </c>
      <c r="E123" s="359"/>
      <c r="F123" s="12">
        <v>0</v>
      </c>
      <c r="G123" s="12"/>
      <c r="H123" s="12"/>
      <c r="I123" s="12"/>
      <c r="J123" s="13"/>
      <c r="K123" s="13"/>
      <c r="L123" s="12"/>
      <c r="M123" s="12"/>
      <c r="N123" s="12"/>
      <c r="O123" s="12"/>
      <c r="P123" s="12"/>
      <c r="Q123" s="12"/>
      <c r="R123" s="12"/>
      <c r="S123" s="12"/>
      <c r="T123" s="358">
        <f t="shared" si="1"/>
        <v>0</v>
      </c>
      <c r="U123" s="12"/>
      <c r="V123" s="13"/>
      <c r="W123" s="13"/>
    </row>
    <row r="124" spans="1:23" s="14" customFormat="1" ht="36" x14ac:dyDescent="0.25">
      <c r="A124" s="9"/>
      <c r="B124" s="10"/>
      <c r="C124" s="11" t="s">
        <v>199</v>
      </c>
      <c r="D124" s="16" t="s">
        <v>187</v>
      </c>
      <c r="E124" s="359"/>
      <c r="F124" s="12">
        <v>216000</v>
      </c>
      <c r="G124" s="12"/>
      <c r="H124" s="12"/>
      <c r="I124" s="12"/>
      <c r="J124" s="13"/>
      <c r="K124" s="13"/>
      <c r="L124" s="12"/>
      <c r="M124" s="12"/>
      <c r="N124" s="12"/>
      <c r="O124" s="12"/>
      <c r="P124" s="12"/>
      <c r="Q124" s="12"/>
      <c r="R124" s="12"/>
      <c r="S124" s="12"/>
      <c r="T124" s="358">
        <f t="shared" si="1"/>
        <v>0</v>
      </c>
      <c r="U124" s="12"/>
      <c r="V124" s="13"/>
      <c r="W124" s="13"/>
    </row>
    <row r="125" spans="1:23" ht="30" x14ac:dyDescent="0.25">
      <c r="B125" s="3" t="s">
        <v>200</v>
      </c>
      <c r="C125" s="7"/>
      <c r="D125" s="2" t="s">
        <v>3</v>
      </c>
      <c r="E125" s="360">
        <v>34285000</v>
      </c>
      <c r="F125" s="17">
        <v>33251000</v>
      </c>
      <c r="G125" s="17">
        <f>[2]AXALI!I907</f>
        <v>32940550</v>
      </c>
      <c r="H125" s="8">
        <f>[2]AXALI!E907</f>
        <v>12998159.08</v>
      </c>
      <c r="I125" s="15"/>
      <c r="J125" s="15"/>
      <c r="K125" s="15"/>
      <c r="L125" s="8">
        <f>[2]AXALI!H907</f>
        <v>17736321.748750001</v>
      </c>
      <c r="M125" s="15"/>
      <c r="N125" s="15"/>
      <c r="O125" s="15"/>
      <c r="P125" s="17">
        <f>H125+L125</f>
        <v>30734480.828749999</v>
      </c>
      <c r="Q125" s="15"/>
      <c r="R125" s="15"/>
      <c r="S125" s="15"/>
      <c r="T125" s="358">
        <f t="shared" si="1"/>
        <v>2206069.1712500006</v>
      </c>
      <c r="U125" s="15"/>
      <c r="V125" s="15"/>
      <c r="W125" s="15"/>
    </row>
    <row r="126" spans="1:23" ht="36" x14ac:dyDescent="0.25">
      <c r="B126" s="10"/>
      <c r="C126" s="11" t="s">
        <v>213</v>
      </c>
      <c r="D126" s="16" t="s">
        <v>201</v>
      </c>
      <c r="E126" s="359"/>
      <c r="F126" s="12">
        <v>724600</v>
      </c>
      <c r="G126" s="12"/>
      <c r="H126" s="12"/>
      <c r="I126" s="12"/>
      <c r="J126" s="13"/>
      <c r="K126" s="13"/>
      <c r="L126" s="12"/>
      <c r="M126" s="12"/>
      <c r="N126" s="12"/>
      <c r="O126" s="12"/>
      <c r="P126" s="12"/>
      <c r="Q126" s="12"/>
      <c r="R126" s="12"/>
      <c r="S126" s="12"/>
      <c r="T126" s="358">
        <f t="shared" si="1"/>
        <v>0</v>
      </c>
      <c r="U126" s="12"/>
      <c r="V126" s="13"/>
      <c r="W126" s="13"/>
    </row>
    <row r="127" spans="1:23" ht="18.75" x14ac:dyDescent="0.25">
      <c r="B127" s="10"/>
      <c r="C127" s="11" t="s">
        <v>214</v>
      </c>
      <c r="D127" s="16" t="s">
        <v>202</v>
      </c>
      <c r="E127" s="359"/>
      <c r="F127" s="12">
        <v>8923200</v>
      </c>
      <c r="G127" s="12"/>
      <c r="H127" s="12"/>
      <c r="I127" s="12"/>
      <c r="J127" s="13"/>
      <c r="K127" s="13"/>
      <c r="L127" s="12"/>
      <c r="M127" s="12"/>
      <c r="N127" s="12"/>
      <c r="O127" s="12"/>
      <c r="P127" s="12"/>
      <c r="Q127" s="12"/>
      <c r="R127" s="12"/>
      <c r="S127" s="12"/>
      <c r="T127" s="358">
        <f t="shared" si="1"/>
        <v>0</v>
      </c>
      <c r="U127" s="12"/>
      <c r="V127" s="13"/>
      <c r="W127" s="13"/>
    </row>
    <row r="128" spans="1:23" ht="90" x14ac:dyDescent="0.25">
      <c r="B128" s="10"/>
      <c r="C128" s="11" t="s">
        <v>215</v>
      </c>
      <c r="D128" s="16" t="s">
        <v>203</v>
      </c>
      <c r="E128" s="359"/>
      <c r="F128" s="12">
        <v>444200</v>
      </c>
      <c r="G128" s="12"/>
      <c r="H128" s="12"/>
      <c r="I128" s="12"/>
      <c r="J128" s="13"/>
      <c r="K128" s="13"/>
      <c r="L128" s="12"/>
      <c r="M128" s="12"/>
      <c r="N128" s="12"/>
      <c r="O128" s="12"/>
      <c r="P128" s="12"/>
      <c r="Q128" s="12"/>
      <c r="R128" s="12"/>
      <c r="S128" s="12"/>
      <c r="T128" s="358">
        <f t="shared" si="1"/>
        <v>0</v>
      </c>
      <c r="U128" s="12"/>
      <c r="V128" s="13"/>
      <c r="W128" s="13"/>
    </row>
    <row r="129" spans="1:23" s="14" customFormat="1" ht="72" x14ac:dyDescent="0.25">
      <c r="A129" s="9"/>
      <c r="B129" s="10"/>
      <c r="C129" s="11" t="s">
        <v>216</v>
      </c>
      <c r="D129" s="16" t="s">
        <v>204</v>
      </c>
      <c r="E129" s="359"/>
      <c r="F129" s="12">
        <v>400000</v>
      </c>
      <c r="G129" s="12"/>
      <c r="H129" s="12"/>
      <c r="I129" s="12"/>
      <c r="J129" s="13"/>
      <c r="K129" s="13"/>
      <c r="L129" s="12"/>
      <c r="M129" s="12"/>
      <c r="N129" s="12"/>
      <c r="O129" s="12"/>
      <c r="P129" s="12"/>
      <c r="Q129" s="12"/>
      <c r="R129" s="12"/>
      <c r="S129" s="12"/>
      <c r="T129" s="358">
        <f t="shared" si="1"/>
        <v>0</v>
      </c>
      <c r="U129" s="12"/>
      <c r="V129" s="13"/>
      <c r="W129" s="13"/>
    </row>
    <row r="130" spans="1:23" ht="54" x14ac:dyDescent="0.25">
      <c r="B130" s="10"/>
      <c r="C130" s="11" t="s">
        <v>217</v>
      </c>
      <c r="D130" s="16" t="s">
        <v>205</v>
      </c>
      <c r="E130" s="359"/>
      <c r="F130" s="12">
        <v>8000</v>
      </c>
      <c r="G130" s="12"/>
      <c r="H130" s="12"/>
      <c r="I130" s="12"/>
      <c r="J130" s="13"/>
      <c r="K130" s="13"/>
      <c r="L130" s="12"/>
      <c r="M130" s="12"/>
      <c r="N130" s="12"/>
      <c r="O130" s="12"/>
      <c r="P130" s="12"/>
      <c r="Q130" s="12"/>
      <c r="R130" s="12"/>
      <c r="S130" s="12"/>
      <c r="T130" s="358">
        <f t="shared" si="1"/>
        <v>0</v>
      </c>
      <c r="U130" s="12"/>
      <c r="V130" s="13"/>
      <c r="W130" s="13"/>
    </row>
    <row r="131" spans="1:23" s="14" customFormat="1" ht="18.75" x14ac:dyDescent="0.25">
      <c r="A131" s="9"/>
      <c r="B131" s="10"/>
      <c r="C131" s="11" t="s">
        <v>218</v>
      </c>
      <c r="D131" s="16" t="s">
        <v>206</v>
      </c>
      <c r="E131" s="359"/>
      <c r="F131" s="12">
        <v>22751000</v>
      </c>
      <c r="G131" s="12"/>
      <c r="H131" s="12"/>
      <c r="I131" s="12"/>
      <c r="J131" s="13"/>
      <c r="K131" s="13"/>
      <c r="L131" s="12"/>
      <c r="M131" s="12"/>
      <c r="N131" s="12"/>
      <c r="O131" s="12"/>
      <c r="P131" s="12"/>
      <c r="Q131" s="12"/>
      <c r="R131" s="12"/>
      <c r="S131" s="12"/>
      <c r="T131" s="358">
        <f t="shared" si="1"/>
        <v>0</v>
      </c>
      <c r="U131" s="12"/>
      <c r="V131" s="13"/>
      <c r="W131" s="13"/>
    </row>
    <row r="132" spans="1:23" s="14" customFormat="1" ht="18.75" x14ac:dyDescent="0.25">
      <c r="A132" s="24"/>
      <c r="B132" s="3" t="s">
        <v>208</v>
      </c>
      <c r="C132" s="7"/>
      <c r="D132" s="2" t="s">
        <v>207</v>
      </c>
      <c r="E132" s="17">
        <v>26000000</v>
      </c>
      <c r="F132" s="17">
        <v>26000000</v>
      </c>
      <c r="G132" s="17">
        <f>[2]AXALI!I943</f>
        <v>26000000</v>
      </c>
      <c r="H132" s="8">
        <f>[2]AXALI!E943</f>
        <v>11980577.449999999</v>
      </c>
      <c r="I132" s="15"/>
      <c r="J132" s="15"/>
      <c r="K132" s="15"/>
      <c r="L132" s="8">
        <f>[2]AXALI!H943</f>
        <v>12973400</v>
      </c>
      <c r="M132" s="15"/>
      <c r="N132" s="15"/>
      <c r="O132" s="15"/>
      <c r="P132" s="17">
        <f>H132+L132</f>
        <v>24953977.449999999</v>
      </c>
      <c r="Q132" s="15"/>
      <c r="R132" s="15"/>
      <c r="S132" s="15"/>
      <c r="T132" s="358">
        <f t="shared" si="1"/>
        <v>1046022.5500000007</v>
      </c>
      <c r="U132" s="15"/>
      <c r="V132" s="15"/>
      <c r="W132" s="15"/>
    </row>
    <row r="133" spans="1:23" s="14" customFormat="1" ht="90" x14ac:dyDescent="0.25">
      <c r="A133" s="24"/>
      <c r="B133" s="10"/>
      <c r="C133" s="11" t="s">
        <v>219</v>
      </c>
      <c r="D133" s="16" t="s">
        <v>209</v>
      </c>
      <c r="E133" s="359"/>
      <c r="F133" s="12">
        <v>19765200</v>
      </c>
      <c r="G133" s="12"/>
      <c r="H133" s="12"/>
      <c r="I133" s="12"/>
      <c r="J133" s="13"/>
      <c r="K133" s="13"/>
      <c r="L133" s="12"/>
      <c r="M133" s="12"/>
      <c r="N133" s="12"/>
      <c r="O133" s="12"/>
      <c r="P133" s="12"/>
      <c r="Q133" s="12"/>
      <c r="R133" s="12"/>
      <c r="S133" s="12"/>
      <c r="T133" s="358">
        <f t="shared" si="1"/>
        <v>0</v>
      </c>
      <c r="U133" s="12"/>
      <c r="V133" s="13"/>
      <c r="W133" s="13"/>
    </row>
    <row r="134" spans="1:23" s="14" customFormat="1" ht="36" x14ac:dyDescent="0.25">
      <c r="A134" s="24"/>
      <c r="B134" s="10"/>
      <c r="C134" s="11" t="s">
        <v>220</v>
      </c>
      <c r="D134" s="16" t="s">
        <v>210</v>
      </c>
      <c r="E134" s="359"/>
      <c r="F134" s="12">
        <v>3675600</v>
      </c>
      <c r="G134" s="12"/>
      <c r="H134" s="12"/>
      <c r="I134" s="12"/>
      <c r="J134" s="13"/>
      <c r="K134" s="13"/>
      <c r="L134" s="12"/>
      <c r="M134" s="12"/>
      <c r="N134" s="12"/>
      <c r="O134" s="12"/>
      <c r="P134" s="12"/>
      <c r="Q134" s="12"/>
      <c r="R134" s="12"/>
      <c r="S134" s="12"/>
      <c r="T134" s="358">
        <f t="shared" si="1"/>
        <v>0</v>
      </c>
      <c r="U134" s="12"/>
      <c r="V134" s="13"/>
      <c r="W134" s="13"/>
    </row>
    <row r="135" spans="1:23" s="14" customFormat="1" ht="36" x14ac:dyDescent="0.25">
      <c r="A135" s="24"/>
      <c r="B135" s="10"/>
      <c r="C135" s="11" t="s">
        <v>221</v>
      </c>
      <c r="D135" s="16" t="s">
        <v>211</v>
      </c>
      <c r="E135" s="359"/>
      <c r="F135" s="12">
        <v>213200</v>
      </c>
      <c r="G135" s="12"/>
      <c r="H135" s="12"/>
      <c r="I135" s="12"/>
      <c r="J135" s="13"/>
      <c r="K135" s="13"/>
      <c r="L135" s="12"/>
      <c r="M135" s="12"/>
      <c r="N135" s="12"/>
      <c r="O135" s="12"/>
      <c r="P135" s="12"/>
      <c r="Q135" s="12"/>
      <c r="R135" s="12"/>
      <c r="S135" s="12"/>
      <c r="T135" s="358">
        <f t="shared" si="1"/>
        <v>0</v>
      </c>
      <c r="U135" s="12"/>
      <c r="V135" s="13"/>
      <c r="W135" s="13"/>
    </row>
    <row r="136" spans="1:23" s="14" customFormat="1" ht="54" x14ac:dyDescent="0.25">
      <c r="A136" s="24"/>
      <c r="B136" s="10"/>
      <c r="C136" s="11" t="s">
        <v>222</v>
      </c>
      <c r="D136" s="16" t="s">
        <v>212</v>
      </c>
      <c r="E136" s="359"/>
      <c r="F136" s="12">
        <v>2346000</v>
      </c>
      <c r="G136" s="12"/>
      <c r="H136" s="12"/>
      <c r="I136" s="12"/>
      <c r="J136" s="13"/>
      <c r="K136" s="13"/>
      <c r="L136" s="12"/>
      <c r="M136" s="12"/>
      <c r="N136" s="12"/>
      <c r="O136" s="12"/>
      <c r="P136" s="12"/>
      <c r="Q136" s="12"/>
      <c r="R136" s="12"/>
      <c r="S136" s="12"/>
      <c r="T136" s="358">
        <f t="shared" ref="T136:T146" si="2">G136-P136</f>
        <v>0</v>
      </c>
      <c r="U136" s="12"/>
      <c r="V136" s="13"/>
      <c r="W136" s="13"/>
    </row>
    <row r="137" spans="1:23" s="14" customFormat="1" ht="18.75" x14ac:dyDescent="0.25">
      <c r="A137" s="24"/>
      <c r="B137" s="3" t="s">
        <v>224</v>
      </c>
      <c r="C137" s="7"/>
      <c r="D137" s="2" t="s">
        <v>223</v>
      </c>
      <c r="E137" s="17">
        <v>25000000</v>
      </c>
      <c r="F137" s="17">
        <v>20000000</v>
      </c>
      <c r="G137" s="17">
        <f>[2]AXALI!I955</f>
        <v>20000000</v>
      </c>
      <c r="H137" s="8">
        <f>[2]AXALI!E955</f>
        <v>13192875.620000001</v>
      </c>
      <c r="I137" s="15"/>
      <c r="J137" s="15"/>
      <c r="K137" s="15"/>
      <c r="L137" s="8">
        <f>[2]AXALI!H955</f>
        <v>10975000</v>
      </c>
      <c r="M137" s="15"/>
      <c r="N137" s="15"/>
      <c r="O137" s="15"/>
      <c r="P137" s="17">
        <f>H137+L137</f>
        <v>24167875.620000001</v>
      </c>
      <c r="Q137" s="15"/>
      <c r="R137" s="15"/>
      <c r="S137" s="15"/>
      <c r="T137" s="358">
        <f t="shared" si="2"/>
        <v>-4167875.620000001</v>
      </c>
      <c r="U137" s="15"/>
      <c r="V137" s="15"/>
      <c r="W137" s="15"/>
    </row>
    <row r="138" spans="1:23" s="14" customFormat="1" ht="72" x14ac:dyDescent="0.25">
      <c r="A138" s="24"/>
      <c r="B138" s="10"/>
      <c r="C138" s="11" t="s">
        <v>229</v>
      </c>
      <c r="D138" s="16" t="s">
        <v>225</v>
      </c>
      <c r="E138" s="359"/>
      <c r="F138" s="12">
        <v>19665000</v>
      </c>
      <c r="G138" s="12"/>
      <c r="H138" s="12"/>
      <c r="I138" s="13"/>
      <c r="J138" s="13"/>
      <c r="K138" s="13"/>
      <c r="L138" s="12"/>
      <c r="M138" s="12"/>
      <c r="N138" s="13"/>
      <c r="O138" s="13"/>
      <c r="P138" s="12"/>
      <c r="Q138" s="13"/>
      <c r="R138" s="13"/>
      <c r="S138" s="13"/>
      <c r="T138" s="358">
        <f t="shared" si="2"/>
        <v>0</v>
      </c>
      <c r="U138" s="13"/>
      <c r="V138" s="13"/>
      <c r="W138" s="13"/>
    </row>
    <row r="139" spans="1:23" s="14" customFormat="1" ht="72" x14ac:dyDescent="0.25">
      <c r="A139" s="24"/>
      <c r="B139" s="10"/>
      <c r="C139" s="11" t="s">
        <v>230</v>
      </c>
      <c r="D139" s="16" t="s">
        <v>226</v>
      </c>
      <c r="E139" s="359"/>
      <c r="F139" s="12">
        <v>310000</v>
      </c>
      <c r="G139" s="12"/>
      <c r="H139" s="12"/>
      <c r="I139" s="13"/>
      <c r="J139" s="13"/>
      <c r="K139" s="13"/>
      <c r="L139" s="12"/>
      <c r="M139" s="12"/>
      <c r="N139" s="13"/>
      <c r="O139" s="13"/>
      <c r="P139" s="12"/>
      <c r="Q139" s="13"/>
      <c r="R139" s="13"/>
      <c r="S139" s="13"/>
      <c r="T139" s="358">
        <f t="shared" si="2"/>
        <v>0</v>
      </c>
      <c r="U139" s="13"/>
      <c r="V139" s="13"/>
      <c r="W139" s="13"/>
    </row>
    <row r="140" spans="1:23" s="14" customFormat="1" ht="36" x14ac:dyDescent="0.25">
      <c r="A140" s="24"/>
      <c r="B140" s="10"/>
      <c r="C140" s="11" t="s">
        <v>231</v>
      </c>
      <c r="D140" s="16" t="s">
        <v>227</v>
      </c>
      <c r="E140" s="359"/>
      <c r="F140" s="12">
        <v>5000</v>
      </c>
      <c r="G140" s="12"/>
      <c r="H140" s="12"/>
      <c r="I140" s="13"/>
      <c r="J140" s="13"/>
      <c r="K140" s="13"/>
      <c r="L140" s="12"/>
      <c r="M140" s="12"/>
      <c r="N140" s="13"/>
      <c r="O140" s="13"/>
      <c r="P140" s="12"/>
      <c r="Q140" s="13"/>
      <c r="R140" s="13"/>
      <c r="S140" s="13"/>
      <c r="T140" s="358">
        <f t="shared" si="2"/>
        <v>0</v>
      </c>
      <c r="U140" s="13"/>
      <c r="V140" s="13"/>
      <c r="W140" s="13"/>
    </row>
    <row r="141" spans="1:23" s="14" customFormat="1" ht="18.75" x14ac:dyDescent="0.25">
      <c r="A141" s="24"/>
      <c r="B141" s="10"/>
      <c r="C141" s="11" t="s">
        <v>232</v>
      </c>
      <c r="D141" s="16" t="s">
        <v>228</v>
      </c>
      <c r="E141" s="359"/>
      <c r="F141" s="12">
        <v>20000</v>
      </c>
      <c r="G141" s="12"/>
      <c r="H141" s="12"/>
      <c r="I141" s="13"/>
      <c r="J141" s="13"/>
      <c r="K141" s="13"/>
      <c r="L141" s="12"/>
      <c r="M141" s="12"/>
      <c r="N141" s="13"/>
      <c r="O141" s="13"/>
      <c r="P141" s="12"/>
      <c r="Q141" s="13"/>
      <c r="R141" s="13"/>
      <c r="S141" s="13"/>
      <c r="T141" s="358">
        <f t="shared" si="2"/>
        <v>0</v>
      </c>
      <c r="U141" s="13"/>
      <c r="V141" s="13"/>
      <c r="W141" s="13"/>
    </row>
    <row r="142" spans="1:23" s="14" customFormat="1" ht="18.75" x14ac:dyDescent="0.25">
      <c r="A142" s="24"/>
      <c r="B142" s="3" t="s">
        <v>236</v>
      </c>
      <c r="C142" s="7"/>
      <c r="D142" s="2" t="s">
        <v>233</v>
      </c>
      <c r="E142" s="17">
        <v>1200000</v>
      </c>
      <c r="F142" s="17">
        <v>1000000</v>
      </c>
      <c r="G142" s="17">
        <f>[2]AXALI!I967</f>
        <v>1000000</v>
      </c>
      <c r="H142" s="8">
        <f>[2]AXALI!E967</f>
        <v>364788.66000000003</v>
      </c>
      <c r="I142" s="15"/>
      <c r="J142" s="15"/>
      <c r="K142" s="15"/>
      <c r="L142" s="8">
        <f>[2]AXALI!H967</f>
        <v>522300</v>
      </c>
      <c r="M142" s="15"/>
      <c r="N142" s="15"/>
      <c r="O142" s="15"/>
      <c r="P142" s="17">
        <f>H142+L142</f>
        <v>887088.66</v>
      </c>
      <c r="Q142" s="15"/>
      <c r="R142" s="15"/>
      <c r="S142" s="15"/>
      <c r="T142" s="358">
        <f t="shared" si="2"/>
        <v>112911.33999999997</v>
      </c>
      <c r="U142" s="15"/>
      <c r="V142" s="15"/>
      <c r="W142" s="15"/>
    </row>
    <row r="143" spans="1:23" s="14" customFormat="1" ht="36" x14ac:dyDescent="0.25">
      <c r="A143" s="24"/>
      <c r="B143" s="10"/>
      <c r="C143" s="11" t="s">
        <v>237</v>
      </c>
      <c r="D143" s="16" t="s">
        <v>234</v>
      </c>
      <c r="E143" s="359"/>
      <c r="F143" s="12">
        <v>800000</v>
      </c>
      <c r="G143" s="12"/>
      <c r="H143" s="12"/>
      <c r="I143" s="12"/>
      <c r="J143" s="13"/>
      <c r="K143" s="13"/>
      <c r="L143" s="12"/>
      <c r="M143" s="12"/>
      <c r="N143" s="13"/>
      <c r="O143" s="13"/>
      <c r="P143" s="12"/>
      <c r="Q143" s="12"/>
      <c r="R143" s="13"/>
      <c r="S143" s="13"/>
      <c r="T143" s="358">
        <f t="shared" si="2"/>
        <v>0</v>
      </c>
      <c r="U143" s="12"/>
      <c r="V143" s="13"/>
      <c r="W143" s="13"/>
    </row>
    <row r="144" spans="1:23" s="14" customFormat="1" ht="36" x14ac:dyDescent="0.25">
      <c r="A144" s="24"/>
      <c r="B144" s="10"/>
      <c r="C144" s="11" t="s">
        <v>238</v>
      </c>
      <c r="D144" s="16" t="s">
        <v>235</v>
      </c>
      <c r="E144" s="359"/>
      <c r="F144" s="12">
        <v>200000</v>
      </c>
      <c r="G144" s="12"/>
      <c r="H144" s="12"/>
      <c r="I144" s="12"/>
      <c r="J144" s="13"/>
      <c r="K144" s="13"/>
      <c r="L144" s="12"/>
      <c r="M144" s="12"/>
      <c r="N144" s="13"/>
      <c r="O144" s="13"/>
      <c r="P144" s="12"/>
      <c r="Q144" s="12"/>
      <c r="R144" s="13"/>
      <c r="S144" s="13"/>
      <c r="T144" s="358">
        <f t="shared" si="2"/>
        <v>0</v>
      </c>
      <c r="U144" s="12"/>
      <c r="V144" s="13"/>
      <c r="W144" s="13"/>
    </row>
    <row r="145" spans="1:23" s="14" customFormat="1" ht="18.75" x14ac:dyDescent="0.25">
      <c r="A145" s="24"/>
      <c r="B145" s="19" t="s">
        <v>239</v>
      </c>
      <c r="C145" s="20"/>
      <c r="D145" s="21" t="s">
        <v>240</v>
      </c>
      <c r="E145" s="17">
        <v>1000000</v>
      </c>
      <c r="F145" s="17">
        <v>1000000</v>
      </c>
      <c r="G145" s="17">
        <f>[2]AXALI!I979</f>
        <v>866000</v>
      </c>
      <c r="H145" s="22">
        <f>[2]AXALI!E979</f>
        <v>11100</v>
      </c>
      <c r="I145" s="22"/>
      <c r="J145" s="23"/>
      <c r="K145" s="23"/>
      <c r="L145" s="22">
        <f>[2]AXALI!H979</f>
        <v>575100</v>
      </c>
      <c r="M145" s="22"/>
      <c r="N145" s="23"/>
      <c r="O145" s="23"/>
      <c r="P145" s="17">
        <f>H145+L145</f>
        <v>586200</v>
      </c>
      <c r="Q145" s="22"/>
      <c r="R145" s="23"/>
      <c r="S145" s="23"/>
      <c r="T145" s="358">
        <f t="shared" si="2"/>
        <v>279800</v>
      </c>
      <c r="U145" s="22"/>
      <c r="V145" s="23"/>
      <c r="W145" s="23"/>
    </row>
    <row r="146" spans="1:23" ht="54" x14ac:dyDescent="0.25">
      <c r="B146" s="10"/>
      <c r="C146" s="11" t="s">
        <v>242</v>
      </c>
      <c r="D146" s="16" t="s">
        <v>241</v>
      </c>
      <c r="E146" s="359"/>
      <c r="F146" s="16"/>
      <c r="G146" s="12"/>
      <c r="H146" s="12"/>
      <c r="I146" s="13"/>
      <c r="J146" s="13"/>
      <c r="K146" s="13"/>
      <c r="L146" s="12"/>
      <c r="M146" s="13"/>
      <c r="N146" s="13"/>
      <c r="O146" s="13"/>
      <c r="P146" s="12"/>
      <c r="Q146" s="13"/>
      <c r="R146" s="13"/>
      <c r="S146" s="13"/>
      <c r="T146" s="358">
        <f t="shared" si="2"/>
        <v>0</v>
      </c>
      <c r="U146" s="13"/>
      <c r="V146" s="13"/>
      <c r="W146" s="13"/>
    </row>
  </sheetData>
  <mergeCells count="5">
    <mergeCell ref="A4:A6"/>
    <mergeCell ref="B4:B6"/>
    <mergeCell ref="C4:C6"/>
    <mergeCell ref="D4:D6"/>
    <mergeCell ref="E4:W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L19" sqref="L19"/>
    </sheetView>
  </sheetViews>
  <sheetFormatPr defaultRowHeight="15" x14ac:dyDescent="0.25"/>
  <cols>
    <col min="1" max="1" width="23.140625" bestFit="1" customWidth="1"/>
    <col min="2" max="2" width="14.7109375" bestFit="1" customWidth="1"/>
    <col min="3" max="3" width="11" bestFit="1" customWidth="1"/>
    <col min="4" max="4" width="16.5703125" bestFit="1" customWidth="1"/>
    <col min="5" max="5" width="10" bestFit="1" customWidth="1"/>
    <col min="6" max="6" width="15.140625" bestFit="1" customWidth="1"/>
    <col min="7" max="7" width="10.7109375" bestFit="1" customWidth="1"/>
    <col min="10" max="10" width="15.140625" bestFit="1" customWidth="1"/>
  </cols>
  <sheetData>
    <row r="1" spans="1:12" ht="105" x14ac:dyDescent="0.25">
      <c r="A1" s="370" t="s">
        <v>499</v>
      </c>
      <c r="B1" s="370" t="s">
        <v>500</v>
      </c>
      <c r="C1" s="371" t="s">
        <v>501</v>
      </c>
      <c r="D1" s="371" t="s">
        <v>502</v>
      </c>
      <c r="E1" s="371" t="s">
        <v>503</v>
      </c>
      <c r="F1" s="371" t="s">
        <v>504</v>
      </c>
      <c r="G1" s="371" t="s">
        <v>280</v>
      </c>
      <c r="H1" s="371" t="s">
        <v>505</v>
      </c>
      <c r="I1" s="370" t="s">
        <v>506</v>
      </c>
      <c r="J1" s="370" t="s">
        <v>505</v>
      </c>
      <c r="K1" s="366"/>
      <c r="L1" s="366"/>
    </row>
    <row r="2" spans="1:12" x14ac:dyDescent="0.25">
      <c r="A2" s="367" t="s">
        <v>507</v>
      </c>
      <c r="B2" s="367">
        <v>6050200</v>
      </c>
      <c r="C2" s="367">
        <v>6838839.8600000003</v>
      </c>
      <c r="D2" s="364">
        <v>5810918.8899999987</v>
      </c>
      <c r="E2" s="367"/>
      <c r="F2" s="364">
        <v>976869.6</v>
      </c>
      <c r="G2" s="367">
        <v>-788639.86000000034</v>
      </c>
      <c r="H2" s="367"/>
      <c r="I2" s="370">
        <v>450000</v>
      </c>
      <c r="J2" s="370"/>
      <c r="K2" s="366">
        <v>297519.38</v>
      </c>
      <c r="L2" s="366">
        <v>82481.110000001267</v>
      </c>
    </row>
    <row r="3" spans="1:12" x14ac:dyDescent="0.25">
      <c r="A3" s="367" t="s">
        <v>508</v>
      </c>
      <c r="B3" s="367">
        <v>251800</v>
      </c>
      <c r="C3" s="367">
        <v>95000</v>
      </c>
      <c r="D3" s="370">
        <v>95000</v>
      </c>
      <c r="E3" s="367">
        <v>28500</v>
      </c>
      <c r="F3" s="367">
        <v>0</v>
      </c>
      <c r="G3" s="367">
        <v>156800</v>
      </c>
      <c r="H3" s="367"/>
      <c r="I3" s="370"/>
      <c r="J3" s="370">
        <v>156800</v>
      </c>
      <c r="K3" s="366"/>
      <c r="L3" s="366"/>
    </row>
    <row r="4" spans="1:12" x14ac:dyDescent="0.25">
      <c r="A4" s="367" t="s">
        <v>509</v>
      </c>
      <c r="B4" s="367">
        <v>184000</v>
      </c>
      <c r="C4" s="367">
        <v>154121.79999999999</v>
      </c>
      <c r="D4" s="367">
        <v>163387.63999999998</v>
      </c>
      <c r="E4" s="367">
        <v>154163.79999999999</v>
      </c>
      <c r="F4" s="367">
        <v>2268</v>
      </c>
      <c r="G4" s="367">
        <v>29878.200000000012</v>
      </c>
      <c r="H4" s="367"/>
      <c r="I4" s="370"/>
      <c r="J4" s="370">
        <v>20700</v>
      </c>
      <c r="K4" s="366"/>
      <c r="L4" s="366">
        <v>18344.360000000015</v>
      </c>
    </row>
    <row r="5" spans="1:12" x14ac:dyDescent="0.25">
      <c r="A5" s="367" t="s">
        <v>307</v>
      </c>
      <c r="B5" s="367">
        <v>881200</v>
      </c>
      <c r="C5" s="367">
        <v>846555.48199999996</v>
      </c>
      <c r="D5" s="367">
        <v>741263.41999999993</v>
      </c>
      <c r="E5" s="367">
        <v>0</v>
      </c>
      <c r="F5" s="367">
        <v>58150.64</v>
      </c>
      <c r="G5" s="367">
        <v>34644.51800000004</v>
      </c>
      <c r="H5" s="367"/>
      <c r="I5" s="370"/>
      <c r="J5" s="370">
        <v>30000</v>
      </c>
      <c r="K5" s="366"/>
      <c r="L5" s="366"/>
    </row>
    <row r="6" spans="1:12" x14ac:dyDescent="0.25">
      <c r="A6" s="367" t="s">
        <v>510</v>
      </c>
      <c r="B6" s="367">
        <v>847000</v>
      </c>
      <c r="C6" s="367">
        <v>580271.87</v>
      </c>
      <c r="D6" s="367">
        <v>506549.04000000004</v>
      </c>
      <c r="E6" s="367">
        <v>110134.8</v>
      </c>
      <c r="F6" s="367">
        <v>47580</v>
      </c>
      <c r="G6" s="367">
        <v>266728.13</v>
      </c>
      <c r="H6" s="367"/>
      <c r="I6" s="370"/>
      <c r="J6" s="370">
        <v>230000</v>
      </c>
      <c r="K6" s="366"/>
      <c r="L6" s="366"/>
    </row>
    <row r="7" spans="1:12" x14ac:dyDescent="0.25">
      <c r="A7" s="367" t="s">
        <v>511</v>
      </c>
      <c r="B7" s="367">
        <v>17923000</v>
      </c>
      <c r="C7" s="373"/>
      <c r="D7" s="373">
        <v>10942154.639999999</v>
      </c>
      <c r="E7" s="373"/>
      <c r="F7" s="437">
        <v>6354837.2400000002</v>
      </c>
      <c r="G7" s="367">
        <v>17923000</v>
      </c>
      <c r="H7" s="367"/>
      <c r="I7" s="370"/>
      <c r="J7" s="435">
        <v>200000</v>
      </c>
      <c r="K7" s="366"/>
      <c r="L7" s="366"/>
    </row>
    <row r="8" spans="1:12" x14ac:dyDescent="0.25">
      <c r="A8" s="367" t="s">
        <v>512</v>
      </c>
      <c r="B8" s="367">
        <v>642000</v>
      </c>
      <c r="C8" s="367">
        <v>247406.24</v>
      </c>
      <c r="D8" s="367">
        <v>176682.55</v>
      </c>
      <c r="E8" s="367">
        <v>70859.179999999993</v>
      </c>
      <c r="F8" s="367">
        <v>70804.509999999995</v>
      </c>
      <c r="G8" s="367">
        <v>394593.76</v>
      </c>
      <c r="H8" s="367"/>
      <c r="I8" s="370"/>
      <c r="J8" s="370">
        <v>270000</v>
      </c>
      <c r="K8" s="366"/>
      <c r="L8" s="366"/>
    </row>
    <row r="9" spans="1:12" x14ac:dyDescent="0.25">
      <c r="A9" s="367" t="s">
        <v>513</v>
      </c>
      <c r="B9" s="367">
        <v>521000</v>
      </c>
      <c r="C9" s="367">
        <v>474364.79</v>
      </c>
      <c r="D9" s="367">
        <v>306474.65000000002</v>
      </c>
      <c r="E9" s="368">
        <v>240530.58</v>
      </c>
      <c r="F9" s="367"/>
      <c r="G9" s="367">
        <v>46635.210000000021</v>
      </c>
      <c r="H9" s="367"/>
      <c r="I9" s="370"/>
      <c r="J9" s="370">
        <v>30000</v>
      </c>
      <c r="K9" s="366"/>
      <c r="L9" s="366"/>
    </row>
    <row r="10" spans="1:12" x14ac:dyDescent="0.25">
      <c r="A10" s="367" t="s">
        <v>514</v>
      </c>
      <c r="B10" s="367">
        <v>219000</v>
      </c>
      <c r="C10" s="367">
        <v>218996.5</v>
      </c>
      <c r="D10" s="370">
        <v>196188.4</v>
      </c>
      <c r="E10" s="367">
        <v>0</v>
      </c>
      <c r="F10" s="367">
        <v>0</v>
      </c>
      <c r="G10" s="367">
        <v>3.5</v>
      </c>
      <c r="H10" s="367"/>
      <c r="I10" s="370"/>
      <c r="J10" s="370">
        <v>0</v>
      </c>
      <c r="K10" s="366"/>
      <c r="L10" s="366"/>
    </row>
    <row r="11" spans="1:12" x14ac:dyDescent="0.25">
      <c r="A11" s="367" t="s">
        <v>515</v>
      </c>
      <c r="B11" s="367">
        <v>3786500</v>
      </c>
      <c r="C11" s="367">
        <v>3261467.4</v>
      </c>
      <c r="D11" s="368">
        <v>2679178.65</v>
      </c>
      <c r="E11" s="367">
        <v>338582.24</v>
      </c>
      <c r="F11" s="367">
        <v>577740</v>
      </c>
      <c r="G11" s="367">
        <v>525032.60000000009</v>
      </c>
      <c r="H11" s="367"/>
      <c r="I11" s="370"/>
      <c r="J11" s="370">
        <v>490000</v>
      </c>
      <c r="K11" s="366"/>
      <c r="L11" s="366"/>
    </row>
    <row r="12" spans="1:12" x14ac:dyDescent="0.25">
      <c r="A12" s="367" t="s">
        <v>516</v>
      </c>
      <c r="B12" s="367">
        <v>320000</v>
      </c>
      <c r="C12" s="367">
        <v>303547.78999999998</v>
      </c>
      <c r="D12" s="367">
        <v>166674.93</v>
      </c>
      <c r="E12" s="367">
        <v>125479.24</v>
      </c>
      <c r="F12" s="367">
        <v>136903.81</v>
      </c>
      <c r="G12" s="367">
        <v>16452.210000000021</v>
      </c>
      <c r="H12" s="367"/>
      <c r="I12" s="370"/>
      <c r="J12" s="370">
        <v>15000</v>
      </c>
      <c r="K12" s="366"/>
      <c r="L12" s="366"/>
    </row>
    <row r="13" spans="1:12" x14ac:dyDescent="0.25">
      <c r="A13" s="367" t="s">
        <v>517</v>
      </c>
      <c r="B13" s="367">
        <v>358500</v>
      </c>
      <c r="C13" s="367">
        <v>354223.2</v>
      </c>
      <c r="D13" s="367">
        <v>206008.68</v>
      </c>
      <c r="E13" s="367">
        <v>0</v>
      </c>
      <c r="F13" s="367">
        <v>146800</v>
      </c>
      <c r="G13" s="367">
        <v>4276.7999999999884</v>
      </c>
      <c r="H13" s="367"/>
      <c r="I13" s="370"/>
      <c r="J13" s="370">
        <v>0</v>
      </c>
      <c r="K13" s="366"/>
      <c r="L13" s="366"/>
    </row>
    <row r="14" spans="1:12" x14ac:dyDescent="0.25">
      <c r="A14" s="367" t="s">
        <v>518</v>
      </c>
      <c r="B14" s="367">
        <v>61000</v>
      </c>
      <c r="C14" s="367">
        <v>58190</v>
      </c>
      <c r="D14" s="367">
        <v>15870</v>
      </c>
      <c r="E14" s="367">
        <v>0</v>
      </c>
      <c r="F14" s="367">
        <v>42320</v>
      </c>
      <c r="G14" s="367">
        <v>2810</v>
      </c>
      <c r="H14" s="367"/>
      <c r="I14" s="370"/>
      <c r="J14" s="370">
        <v>0</v>
      </c>
      <c r="K14" s="366"/>
      <c r="L14" s="366"/>
    </row>
    <row r="15" spans="1:12" x14ac:dyDescent="0.25">
      <c r="A15" s="367" t="s">
        <v>519</v>
      </c>
      <c r="B15" s="367">
        <v>48000</v>
      </c>
      <c r="C15" s="367">
        <v>43900</v>
      </c>
      <c r="D15" s="370">
        <v>43893.15</v>
      </c>
      <c r="E15" s="367">
        <v>43900</v>
      </c>
      <c r="F15" s="367">
        <v>0</v>
      </c>
      <c r="G15" s="367">
        <v>4100</v>
      </c>
      <c r="H15" s="367"/>
      <c r="I15" s="370"/>
      <c r="J15" s="370">
        <v>4000</v>
      </c>
      <c r="K15" s="366"/>
      <c r="L15" s="366"/>
    </row>
    <row r="16" spans="1:12" x14ac:dyDescent="0.25">
      <c r="A16" s="369" t="s">
        <v>296</v>
      </c>
      <c r="B16" s="369"/>
      <c r="C16" s="369"/>
      <c r="D16" s="369"/>
      <c r="E16" s="369"/>
      <c r="F16" s="369"/>
      <c r="G16" s="369"/>
      <c r="H16" s="369"/>
      <c r="I16" s="372">
        <v>450000</v>
      </c>
      <c r="J16" s="372">
        <v>1446500</v>
      </c>
      <c r="K16" s="366"/>
      <c r="L16" s="366"/>
    </row>
    <row r="19" spans="1:4" x14ac:dyDescent="0.25">
      <c r="A19" s="366" t="s">
        <v>520</v>
      </c>
      <c r="B19" s="366"/>
      <c r="C19" s="366"/>
      <c r="D19" s="366"/>
    </row>
    <row r="20" spans="1:4" x14ac:dyDescent="0.25">
      <c r="A20" s="366" t="s">
        <v>521</v>
      </c>
      <c r="B20" s="366"/>
      <c r="C20" s="366"/>
      <c r="D20" s="366"/>
    </row>
    <row r="22" spans="1:4" x14ac:dyDescent="0.25">
      <c r="A22" s="366" t="s">
        <v>298</v>
      </c>
      <c r="B22" s="366" t="s">
        <v>522</v>
      </c>
      <c r="C22" s="366"/>
      <c r="D22" s="366" t="s">
        <v>523</v>
      </c>
    </row>
    <row r="23" spans="1:4" x14ac:dyDescent="0.25">
      <c r="A23" s="366" t="s">
        <v>299</v>
      </c>
      <c r="B23" s="366" t="s">
        <v>522</v>
      </c>
      <c r="C23" s="366"/>
      <c r="D23" s="366" t="s">
        <v>524</v>
      </c>
    </row>
    <row r="24" spans="1:4" x14ac:dyDescent="0.25">
      <c r="A24" s="366" t="s">
        <v>300</v>
      </c>
      <c r="B24" s="366" t="s">
        <v>522</v>
      </c>
      <c r="C24" s="366"/>
      <c r="D24" s="366" t="s">
        <v>525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4"/>
  <sheetViews>
    <sheetView topLeftCell="A64" zoomScaleNormal="100" workbookViewId="0">
      <selection activeCell="O6" sqref="O6:O7"/>
    </sheetView>
  </sheetViews>
  <sheetFormatPr defaultColWidth="14.5703125" defaultRowHeight="11.25" x14ac:dyDescent="0.25"/>
  <cols>
    <col min="1" max="1" width="22.5703125" style="417" customWidth="1"/>
    <col min="2" max="2" width="11.140625" style="395" customWidth="1"/>
    <col min="3" max="3" width="11.140625" style="418" hidden="1" customWidth="1"/>
    <col min="4" max="5" width="11.140625" style="419" hidden="1" customWidth="1"/>
    <col min="6" max="7" width="11.140625" style="420" hidden="1" customWidth="1"/>
    <col min="8" max="8" width="11.140625" style="426" hidden="1" customWidth="1"/>
    <col min="9" max="9" width="12.7109375" style="389" hidden="1" customWidth="1"/>
    <col min="10" max="10" width="11.42578125" style="395" hidden="1" customWidth="1"/>
    <col min="11" max="11" width="11.28515625" style="395" hidden="1" customWidth="1"/>
    <col min="12" max="13" width="11" style="395" hidden="1" customWidth="1"/>
    <col min="14" max="14" width="11.5703125" style="395" hidden="1" customWidth="1"/>
    <col min="15" max="15" width="12" style="434" bestFit="1" customWidth="1"/>
    <col min="16" max="16" width="12.85546875" style="418" customWidth="1"/>
    <col min="17" max="17" width="12.28515625" style="418" customWidth="1"/>
    <col min="18" max="18" width="12.7109375" style="418" customWidth="1"/>
    <col min="19" max="19" width="14.7109375" style="70" customWidth="1"/>
    <col min="20" max="20" width="15.42578125" style="70" bestFit="1" customWidth="1"/>
    <col min="21" max="21" width="15.140625" style="70" bestFit="1" customWidth="1"/>
    <col min="22" max="16384" width="14.5703125" style="70"/>
  </cols>
  <sheetData>
    <row r="1" spans="1:21" ht="32.25" customHeight="1" x14ac:dyDescent="0.25">
      <c r="A1" s="365" t="s">
        <v>526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74"/>
      <c r="R1" s="374"/>
      <c r="S1" s="375"/>
      <c r="T1" s="375"/>
      <c r="U1" s="375"/>
    </row>
    <row r="2" spans="1:21" s="49" customFormat="1" ht="55.5" customHeight="1" x14ac:dyDescent="0.25">
      <c r="A2" s="376" t="s">
        <v>286</v>
      </c>
      <c r="B2" s="41" t="s">
        <v>287</v>
      </c>
      <c r="C2" s="42" t="s">
        <v>288</v>
      </c>
      <c r="D2" s="42" t="s">
        <v>289</v>
      </c>
      <c r="E2" s="42" t="s">
        <v>290</v>
      </c>
      <c r="F2" s="43" t="s">
        <v>291</v>
      </c>
      <c r="G2" s="43" t="s">
        <v>292</v>
      </c>
      <c r="H2" s="44" t="s">
        <v>293</v>
      </c>
      <c r="I2" s="44" t="s">
        <v>294</v>
      </c>
      <c r="J2" s="45" t="s">
        <v>298</v>
      </c>
      <c r="K2" s="45" t="s">
        <v>527</v>
      </c>
      <c r="L2" s="45" t="s">
        <v>300</v>
      </c>
      <c r="M2" s="45" t="s">
        <v>301</v>
      </c>
      <c r="N2" s="45" t="s">
        <v>302</v>
      </c>
      <c r="O2" s="195" t="s">
        <v>279</v>
      </c>
      <c r="P2" s="45" t="s">
        <v>296</v>
      </c>
      <c r="Q2" s="45" t="s">
        <v>528</v>
      </c>
      <c r="R2" s="45" t="s">
        <v>529</v>
      </c>
      <c r="S2" s="41" t="s">
        <v>530</v>
      </c>
      <c r="T2" s="41" t="s">
        <v>531</v>
      </c>
      <c r="U2" s="41" t="s">
        <v>280</v>
      </c>
    </row>
    <row r="3" spans="1:21" s="383" customFormat="1" ht="21.75" customHeight="1" x14ac:dyDescent="0.25">
      <c r="A3" s="377" t="s">
        <v>50</v>
      </c>
      <c r="B3" s="378">
        <f>B4</f>
        <v>168339.57</v>
      </c>
      <c r="C3" s="379">
        <v>722031.37</v>
      </c>
      <c r="D3" s="380">
        <f t="shared" ref="D3:I3" si="0">D4</f>
        <v>657551.18999999994</v>
      </c>
      <c r="E3" s="380">
        <f t="shared" si="0"/>
        <v>904485.34</v>
      </c>
      <c r="F3" s="380">
        <f t="shared" si="0"/>
        <v>807873.63</v>
      </c>
      <c r="G3" s="380">
        <f t="shared" si="0"/>
        <v>769318.2</v>
      </c>
      <c r="H3" s="380">
        <f t="shared" si="0"/>
        <v>758755.5</v>
      </c>
      <c r="I3" s="380">
        <f t="shared" si="0"/>
        <v>842958.53</v>
      </c>
      <c r="J3" s="380">
        <f>J4</f>
        <v>817477.29</v>
      </c>
      <c r="K3" s="380">
        <f t="shared" ref="K3:N3" si="1">K4</f>
        <v>1009716.19</v>
      </c>
      <c r="L3" s="380">
        <f t="shared" si="1"/>
        <v>820000</v>
      </c>
      <c r="M3" s="380">
        <f t="shared" si="1"/>
        <v>800000</v>
      </c>
      <c r="N3" s="380">
        <f t="shared" si="1"/>
        <v>800000</v>
      </c>
      <c r="O3" s="430">
        <f>SUM(J3:N3)</f>
        <v>4247193.4800000004</v>
      </c>
      <c r="P3" s="380">
        <f>B3+C3+D3+E3+F3+G3+H3+I3+J3+K3</f>
        <v>7458506.8100000005</v>
      </c>
      <c r="Q3" s="45">
        <f>Q4</f>
        <v>8000000</v>
      </c>
      <c r="R3" s="45">
        <f>Q3-P3</f>
        <v>541493.18999999948</v>
      </c>
      <c r="S3" s="381">
        <f>R3/3</f>
        <v>180497.72999999984</v>
      </c>
      <c r="T3" s="381">
        <f>B3+C3+D3+E3+F3+G3+H3+I3+J3+K3+L3+M3+N3</f>
        <v>9878506.8100000005</v>
      </c>
      <c r="U3" s="382">
        <f>Q3-T3</f>
        <v>-1878506.8100000005</v>
      </c>
    </row>
    <row r="4" spans="1:21" s="389" customFormat="1" ht="21.75" customHeight="1" x14ac:dyDescent="0.25">
      <c r="A4" s="384" t="s">
        <v>50</v>
      </c>
      <c r="B4" s="385">
        <v>168339.57</v>
      </c>
      <c r="C4" s="44">
        <v>722031.37</v>
      </c>
      <c r="D4" s="386">
        <v>657551.18999999994</v>
      </c>
      <c r="E4" s="386">
        <v>904485.34</v>
      </c>
      <c r="F4" s="386">
        <v>807873.63</v>
      </c>
      <c r="G4" s="386">
        <v>769318.2</v>
      </c>
      <c r="H4" s="387">
        <v>758755.5</v>
      </c>
      <c r="I4" s="386">
        <v>842958.53</v>
      </c>
      <c r="J4" s="386">
        <v>817477.29</v>
      </c>
      <c r="K4" s="386">
        <v>1009716.19</v>
      </c>
      <c r="L4" s="61">
        <v>820000</v>
      </c>
      <c r="M4" s="61">
        <v>800000</v>
      </c>
      <c r="N4" s="61">
        <v>800000</v>
      </c>
      <c r="O4" s="430"/>
      <c r="P4" s="380">
        <f t="shared" ref="P4:P67" si="2">B4+C4+D4+E4+F4+G4+H4+I4+J4+K4</f>
        <v>7458506.8100000005</v>
      </c>
      <c r="Q4" s="388">
        <v>8000000</v>
      </c>
      <c r="R4" s="45">
        <f t="shared" ref="R4:R67" si="3">Q4-P4</f>
        <v>541493.18999999948</v>
      </c>
      <c r="S4" s="381">
        <f t="shared" ref="S4:S67" si="4">R4/3</f>
        <v>180497.72999999984</v>
      </c>
      <c r="T4" s="381">
        <f t="shared" ref="T4:T67" si="5">B4+C4+D4+E4+F4+G4+H4+I4+J4+K4+L4+M4+N4</f>
        <v>9878506.8100000005</v>
      </c>
      <c r="U4" s="381">
        <f t="shared" ref="U4:U67" si="6">Q4-T4</f>
        <v>-1878506.8100000005</v>
      </c>
    </row>
    <row r="5" spans="1:21" s="383" customFormat="1" ht="21.75" customHeight="1" x14ac:dyDescent="0.25">
      <c r="A5" s="377" t="s">
        <v>60</v>
      </c>
      <c r="B5" s="378">
        <v>0</v>
      </c>
      <c r="C5" s="390">
        <f t="shared" ref="C5" si="7">C6+C7</f>
        <v>979540.76</v>
      </c>
      <c r="D5" s="380">
        <f>D6+D7+D8</f>
        <v>947992.69</v>
      </c>
      <c r="E5" s="380">
        <f t="shared" ref="E5:N5" si="8">E6+E7+E8</f>
        <v>1025003.13</v>
      </c>
      <c r="F5" s="380">
        <f t="shared" si="8"/>
        <v>1080915.3599999999</v>
      </c>
      <c r="G5" s="380">
        <f t="shared" si="8"/>
        <v>1054156.29</v>
      </c>
      <c r="H5" s="380">
        <f t="shared" si="8"/>
        <v>1035084.4500000001</v>
      </c>
      <c r="I5" s="380">
        <f t="shared" si="8"/>
        <v>1026379.83</v>
      </c>
      <c r="J5" s="380">
        <f t="shared" si="8"/>
        <v>982825.27</v>
      </c>
      <c r="K5" s="380">
        <f t="shared" si="8"/>
        <v>953204.75</v>
      </c>
      <c r="L5" s="380">
        <f t="shared" si="8"/>
        <v>1020000</v>
      </c>
      <c r="M5" s="380">
        <f t="shared" si="8"/>
        <v>1020000</v>
      </c>
      <c r="N5" s="380">
        <f t="shared" si="8"/>
        <v>1020000</v>
      </c>
      <c r="O5" s="430">
        <f t="shared" ref="O4:O67" si="9">SUM(J5:N5)</f>
        <v>4996030.0199999996</v>
      </c>
      <c r="P5" s="380">
        <f t="shared" si="2"/>
        <v>9085102.5300000012</v>
      </c>
      <c r="Q5" s="45"/>
      <c r="R5" s="45">
        <f t="shared" si="3"/>
        <v>-9085102.5300000012</v>
      </c>
      <c r="S5" s="381">
        <f t="shared" si="4"/>
        <v>-3028367.5100000002</v>
      </c>
      <c r="T5" s="381">
        <f t="shared" si="5"/>
        <v>12145102.530000001</v>
      </c>
      <c r="U5" s="381"/>
    </row>
    <row r="6" spans="1:21" s="395" customFormat="1" ht="21.75" customHeight="1" x14ac:dyDescent="0.25">
      <c r="A6" s="391" t="s">
        <v>303</v>
      </c>
      <c r="B6" s="392">
        <v>0</v>
      </c>
      <c r="C6" s="393">
        <v>216715.28</v>
      </c>
      <c r="D6" s="393">
        <v>213857.74</v>
      </c>
      <c r="E6" s="393">
        <v>252153.15</v>
      </c>
      <c r="F6" s="393">
        <v>237942.13</v>
      </c>
      <c r="G6" s="44">
        <v>221619.15</v>
      </c>
      <c r="H6" s="388">
        <v>222175.54</v>
      </c>
      <c r="I6" s="386">
        <v>229202.13</v>
      </c>
      <c r="J6" s="394">
        <v>221343.57</v>
      </c>
      <c r="K6" s="394">
        <v>212790.98</v>
      </c>
      <c r="L6" s="69">
        <v>220000</v>
      </c>
      <c r="M6" s="69">
        <v>220000</v>
      </c>
      <c r="N6" s="69">
        <v>220000</v>
      </c>
      <c r="O6" s="430">
        <f t="shared" si="9"/>
        <v>1094134.55</v>
      </c>
      <c r="P6" s="380">
        <f t="shared" si="2"/>
        <v>2027799.6700000002</v>
      </c>
      <c r="Q6" s="374">
        <v>2613400</v>
      </c>
      <c r="R6" s="45">
        <f t="shared" si="3"/>
        <v>585600.32999999984</v>
      </c>
      <c r="S6" s="381">
        <f t="shared" si="4"/>
        <v>195200.10999999996</v>
      </c>
      <c r="T6" s="381">
        <f t="shared" si="5"/>
        <v>2687799.67</v>
      </c>
      <c r="U6" s="382">
        <f t="shared" si="6"/>
        <v>-74399.669999999925</v>
      </c>
    </row>
    <row r="7" spans="1:21" s="395" customFormat="1" ht="21.75" customHeight="1" x14ac:dyDescent="0.25">
      <c r="A7" s="391" t="s">
        <v>53</v>
      </c>
      <c r="B7" s="392">
        <v>225735.67999999999</v>
      </c>
      <c r="C7" s="393">
        <v>762825.48</v>
      </c>
      <c r="D7" s="393">
        <v>734134.95</v>
      </c>
      <c r="E7" s="393">
        <v>772849.98</v>
      </c>
      <c r="F7" s="386">
        <v>842973.23</v>
      </c>
      <c r="G7" s="386">
        <v>832537.14</v>
      </c>
      <c r="H7" s="388">
        <v>812908.91</v>
      </c>
      <c r="I7" s="386">
        <v>797177.7</v>
      </c>
      <c r="J7" s="394">
        <v>761481.7</v>
      </c>
      <c r="K7" s="394">
        <v>740413.77</v>
      </c>
      <c r="L7" s="69">
        <v>800000</v>
      </c>
      <c r="M7" s="69">
        <v>800000</v>
      </c>
      <c r="N7" s="69">
        <v>800000</v>
      </c>
      <c r="O7" s="430">
        <f t="shared" si="9"/>
        <v>3901895.4699999997</v>
      </c>
      <c r="P7" s="380">
        <f t="shared" si="2"/>
        <v>7283038.540000001</v>
      </c>
      <c r="Q7" s="374">
        <v>9110600</v>
      </c>
      <c r="R7" s="45">
        <f t="shared" si="3"/>
        <v>1827561.459999999</v>
      </c>
      <c r="S7" s="381">
        <f t="shared" si="4"/>
        <v>609187.15333333297</v>
      </c>
      <c r="T7" s="381">
        <f t="shared" si="5"/>
        <v>9683038.540000001</v>
      </c>
      <c r="U7" s="382">
        <f t="shared" si="6"/>
        <v>-572438.54000000097</v>
      </c>
    </row>
    <row r="8" spans="1:21" ht="45" customHeight="1" x14ac:dyDescent="0.25">
      <c r="A8" s="391" t="s">
        <v>304</v>
      </c>
      <c r="B8" s="392">
        <v>0</v>
      </c>
      <c r="C8" s="45">
        <v>0</v>
      </c>
      <c r="D8" s="394">
        <v>0</v>
      </c>
      <c r="E8" s="394">
        <v>0</v>
      </c>
      <c r="F8" s="386">
        <v>0</v>
      </c>
      <c r="G8" s="386">
        <v>0</v>
      </c>
      <c r="H8" s="386">
        <v>0</v>
      </c>
      <c r="I8" s="386">
        <v>0</v>
      </c>
      <c r="J8" s="394">
        <v>0</v>
      </c>
      <c r="K8" s="394"/>
      <c r="L8" s="394"/>
      <c r="M8" s="394"/>
      <c r="N8" s="394"/>
      <c r="O8" s="430">
        <f t="shared" si="9"/>
        <v>0</v>
      </c>
      <c r="P8" s="380">
        <f t="shared" si="2"/>
        <v>0</v>
      </c>
      <c r="Q8" s="374">
        <v>40000</v>
      </c>
      <c r="R8" s="45">
        <f t="shared" si="3"/>
        <v>40000</v>
      </c>
      <c r="S8" s="396">
        <f t="shared" si="4"/>
        <v>13333.333333333334</v>
      </c>
      <c r="T8" s="396">
        <f t="shared" si="5"/>
        <v>0</v>
      </c>
      <c r="U8" s="396">
        <f t="shared" si="6"/>
        <v>40000</v>
      </c>
    </row>
    <row r="9" spans="1:21" s="383" customFormat="1" ht="21.75" customHeight="1" x14ac:dyDescent="0.25">
      <c r="A9" s="377" t="s">
        <v>305</v>
      </c>
      <c r="B9" s="378">
        <f>B10+B11</f>
        <v>192432.01</v>
      </c>
      <c r="C9" s="390">
        <f t="shared" ref="C9:N9" si="10">C10+C11</f>
        <v>406249.84</v>
      </c>
      <c r="D9" s="380">
        <f t="shared" si="10"/>
        <v>384309.24</v>
      </c>
      <c r="E9" s="380">
        <f>E10+E11</f>
        <v>402480.57</v>
      </c>
      <c r="F9" s="380">
        <f t="shared" si="10"/>
        <v>436847.83999999997</v>
      </c>
      <c r="G9" s="379">
        <f t="shared" si="10"/>
        <v>441529.5</v>
      </c>
      <c r="H9" s="379">
        <f t="shared" si="10"/>
        <v>407773.27</v>
      </c>
      <c r="I9" s="380">
        <f t="shared" si="10"/>
        <v>411969.14</v>
      </c>
      <c r="J9" s="380">
        <f t="shared" si="10"/>
        <v>371587.79000000004</v>
      </c>
      <c r="K9" s="380">
        <f t="shared" si="10"/>
        <v>358448.28</v>
      </c>
      <c r="L9" s="380">
        <f t="shared" si="10"/>
        <v>420000</v>
      </c>
      <c r="M9" s="380">
        <f t="shared" si="10"/>
        <v>430000</v>
      </c>
      <c r="N9" s="380">
        <f t="shared" si="10"/>
        <v>430000</v>
      </c>
      <c r="O9" s="430">
        <f t="shared" si="9"/>
        <v>2010036.07</v>
      </c>
      <c r="P9" s="380">
        <f t="shared" si="2"/>
        <v>3813627.4800000004</v>
      </c>
      <c r="Q9" s="45">
        <f>Q10+Q11</f>
        <v>4894000</v>
      </c>
      <c r="R9" s="45">
        <f t="shared" si="3"/>
        <v>1080372.5199999996</v>
      </c>
      <c r="S9" s="381">
        <f t="shared" si="4"/>
        <v>360124.17333333316</v>
      </c>
      <c r="T9" s="381">
        <f t="shared" si="5"/>
        <v>5093627.4800000004</v>
      </c>
      <c r="U9" s="381">
        <f t="shared" si="6"/>
        <v>-199627.48000000045</v>
      </c>
    </row>
    <row r="10" spans="1:21" s="395" customFormat="1" ht="21.75" customHeight="1" x14ac:dyDescent="0.25">
      <c r="A10" s="391" t="s">
        <v>306</v>
      </c>
      <c r="B10" s="392">
        <v>126403.47</v>
      </c>
      <c r="C10" s="393">
        <v>220560.64000000001</v>
      </c>
      <c r="D10" s="393">
        <v>222311.07</v>
      </c>
      <c r="E10" s="393">
        <v>214245</v>
      </c>
      <c r="F10" s="386">
        <v>249733.36</v>
      </c>
      <c r="G10" s="388">
        <v>238286.48</v>
      </c>
      <c r="H10" s="388">
        <v>234242.01</v>
      </c>
      <c r="I10" s="388">
        <v>247155</v>
      </c>
      <c r="J10" s="388">
        <v>204733.2</v>
      </c>
      <c r="K10" s="388">
        <v>211574.25</v>
      </c>
      <c r="L10" s="71">
        <v>230000</v>
      </c>
      <c r="M10" s="71">
        <v>240000</v>
      </c>
      <c r="N10" s="71">
        <v>240000</v>
      </c>
      <c r="O10" s="430">
        <f t="shared" si="9"/>
        <v>1126307.45</v>
      </c>
      <c r="P10" s="380">
        <f t="shared" si="2"/>
        <v>2169244.48</v>
      </c>
      <c r="Q10" s="374">
        <v>2625000</v>
      </c>
      <c r="R10" s="45">
        <f t="shared" si="3"/>
        <v>455755.52000000002</v>
      </c>
      <c r="S10" s="381">
        <f t="shared" si="4"/>
        <v>151918.50666666668</v>
      </c>
      <c r="T10" s="381">
        <f t="shared" si="5"/>
        <v>2879244.48</v>
      </c>
      <c r="U10" s="382">
        <f t="shared" si="6"/>
        <v>-254244.47999999998</v>
      </c>
    </row>
    <row r="11" spans="1:21" ht="45" customHeight="1" x14ac:dyDescent="0.25">
      <c r="A11" s="391" t="s">
        <v>53</v>
      </c>
      <c r="B11" s="392">
        <v>66028.539999999994</v>
      </c>
      <c r="C11" s="393">
        <v>185689.2</v>
      </c>
      <c r="D11" s="397">
        <v>161998.17000000001</v>
      </c>
      <c r="E11" s="397">
        <v>188235.57</v>
      </c>
      <c r="F11" s="386">
        <v>187114.48</v>
      </c>
      <c r="G11" s="388">
        <v>203243.02</v>
      </c>
      <c r="H11" s="388">
        <v>173531.26</v>
      </c>
      <c r="I11" s="388">
        <v>164814.14000000001</v>
      </c>
      <c r="J11" s="374">
        <v>166854.59</v>
      </c>
      <c r="K11" s="374">
        <v>146874.03</v>
      </c>
      <c r="L11" s="71">
        <v>190000</v>
      </c>
      <c r="M11" s="71">
        <v>190000</v>
      </c>
      <c r="N11" s="71">
        <v>190000</v>
      </c>
      <c r="O11" s="430">
        <f t="shared" si="9"/>
        <v>883728.62</v>
      </c>
      <c r="P11" s="380">
        <f t="shared" si="2"/>
        <v>1644383</v>
      </c>
      <c r="Q11" s="374">
        <v>2269000</v>
      </c>
      <c r="R11" s="45">
        <f t="shared" si="3"/>
        <v>624617</v>
      </c>
      <c r="S11" s="396">
        <f t="shared" si="4"/>
        <v>208205.66666666666</v>
      </c>
      <c r="T11" s="396">
        <f t="shared" si="5"/>
        <v>2214383</v>
      </c>
      <c r="U11" s="396">
        <f t="shared" si="6"/>
        <v>54617</v>
      </c>
    </row>
    <row r="12" spans="1:21" s="57" customFormat="1" ht="45" customHeight="1" x14ac:dyDescent="0.25">
      <c r="A12" s="377" t="s">
        <v>78</v>
      </c>
      <c r="B12" s="378">
        <f>B13+B14+B15+B16</f>
        <v>68689.17</v>
      </c>
      <c r="C12" s="390">
        <f>C13+C14+C15+C16</f>
        <v>488041.33999999997</v>
      </c>
      <c r="D12" s="390">
        <f t="shared" ref="D12:G12" si="11">D13+D14+D15+D16</f>
        <v>444478.79999999993</v>
      </c>
      <c r="E12" s="390">
        <f t="shared" si="11"/>
        <v>487989.67000000004</v>
      </c>
      <c r="F12" s="390">
        <f t="shared" si="11"/>
        <v>501985.57999999996</v>
      </c>
      <c r="G12" s="390">
        <f t="shared" si="11"/>
        <v>467942.89999999997</v>
      </c>
      <c r="H12" s="379">
        <f>H13+H14+H15+H16</f>
        <v>457103.85</v>
      </c>
      <c r="I12" s="380">
        <f t="shared" ref="I12:N12" si="12">I13+I14+I15+I16</f>
        <v>469097.33</v>
      </c>
      <c r="J12" s="380">
        <f t="shared" si="12"/>
        <v>443494.70999999996</v>
      </c>
      <c r="K12" s="380">
        <f t="shared" si="12"/>
        <v>430063.98</v>
      </c>
      <c r="L12" s="380">
        <f t="shared" si="12"/>
        <v>501909.73416666663</v>
      </c>
      <c r="M12" s="380">
        <f t="shared" si="12"/>
        <v>501909.73416666663</v>
      </c>
      <c r="N12" s="380">
        <f t="shared" si="12"/>
        <v>501909.73416666663</v>
      </c>
      <c r="O12" s="430">
        <f t="shared" si="9"/>
        <v>2379287.8925000001</v>
      </c>
      <c r="P12" s="380">
        <f t="shared" si="2"/>
        <v>4258887.33</v>
      </c>
      <c r="Q12" s="45">
        <f>Q13+Q14+Q15+Q16</f>
        <v>6388000</v>
      </c>
      <c r="R12" s="45">
        <f t="shared" si="3"/>
        <v>2129112.67</v>
      </c>
      <c r="S12" s="396">
        <f t="shared" si="4"/>
        <v>709704.22333333327</v>
      </c>
      <c r="T12" s="396">
        <f t="shared" si="5"/>
        <v>5764616.5325000007</v>
      </c>
      <c r="U12" s="396">
        <f t="shared" si="6"/>
        <v>623383.46749999933</v>
      </c>
    </row>
    <row r="13" spans="1:21" ht="45" customHeight="1" x14ac:dyDescent="0.25">
      <c r="A13" s="391" t="s">
        <v>80</v>
      </c>
      <c r="B13" s="392">
        <v>14879</v>
      </c>
      <c r="C13" s="393">
        <v>219809</v>
      </c>
      <c r="D13" s="394">
        <v>197312</v>
      </c>
      <c r="E13" s="394">
        <v>217704</v>
      </c>
      <c r="F13" s="387">
        <v>221363</v>
      </c>
      <c r="G13" s="386">
        <v>200302</v>
      </c>
      <c r="H13" s="388">
        <v>197126</v>
      </c>
      <c r="I13" s="386">
        <v>204231</v>
      </c>
      <c r="J13" s="394">
        <v>190952</v>
      </c>
      <c r="K13" s="394">
        <v>187533</v>
      </c>
      <c r="L13" s="69">
        <v>220000</v>
      </c>
      <c r="M13" s="69">
        <v>220000</v>
      </c>
      <c r="N13" s="69">
        <v>220000</v>
      </c>
      <c r="O13" s="430">
        <f t="shared" si="9"/>
        <v>1038485</v>
      </c>
      <c r="P13" s="380">
        <f t="shared" si="2"/>
        <v>1851211</v>
      </c>
      <c r="Q13" s="374">
        <v>2700000</v>
      </c>
      <c r="R13" s="45">
        <f t="shared" si="3"/>
        <v>848789</v>
      </c>
      <c r="S13" s="396">
        <f t="shared" si="4"/>
        <v>282929.66666666669</v>
      </c>
      <c r="T13" s="396">
        <f t="shared" si="5"/>
        <v>2511211</v>
      </c>
      <c r="U13" s="396">
        <f t="shared" si="6"/>
        <v>188789</v>
      </c>
    </row>
    <row r="14" spans="1:21" s="63" customFormat="1" ht="45" customHeight="1" x14ac:dyDescent="0.25">
      <c r="A14" s="398" t="s">
        <v>81</v>
      </c>
      <c r="B14" s="399">
        <v>53441.17</v>
      </c>
      <c r="C14" s="393">
        <v>168443.75</v>
      </c>
      <c r="D14" s="386">
        <v>150501.6</v>
      </c>
      <c r="E14" s="386">
        <v>170808.15</v>
      </c>
      <c r="F14" s="386">
        <v>183135.21</v>
      </c>
      <c r="G14" s="386">
        <v>179543.75</v>
      </c>
      <c r="H14" s="400">
        <v>167515.04999999999</v>
      </c>
      <c r="I14" s="386">
        <v>169866.87</v>
      </c>
      <c r="J14" s="386">
        <v>154255.81</v>
      </c>
      <c r="K14" s="386">
        <v>146027.38</v>
      </c>
      <c r="L14" s="61">
        <v>185000</v>
      </c>
      <c r="M14" s="61">
        <v>185000</v>
      </c>
      <c r="N14" s="61">
        <v>185000</v>
      </c>
      <c r="O14" s="430">
        <f t="shared" si="9"/>
        <v>855283.19</v>
      </c>
      <c r="P14" s="380">
        <f t="shared" si="2"/>
        <v>1543538.7399999998</v>
      </c>
      <c r="Q14" s="388">
        <v>2474700</v>
      </c>
      <c r="R14" s="45">
        <f t="shared" si="3"/>
        <v>931161.26000000024</v>
      </c>
      <c r="S14" s="396">
        <f t="shared" si="4"/>
        <v>310387.08666666673</v>
      </c>
      <c r="T14" s="396">
        <f t="shared" si="5"/>
        <v>2098538.7399999998</v>
      </c>
      <c r="U14" s="396">
        <f t="shared" si="6"/>
        <v>376161.26000000024</v>
      </c>
    </row>
    <row r="15" spans="1:21" ht="45" customHeight="1" x14ac:dyDescent="0.25">
      <c r="A15" s="391" t="s">
        <v>82</v>
      </c>
      <c r="B15" s="392">
        <v>0</v>
      </c>
      <c r="C15" s="393">
        <v>33813.589999999997</v>
      </c>
      <c r="D15" s="393">
        <v>34169.599999999999</v>
      </c>
      <c r="E15" s="393">
        <v>39907.120000000003</v>
      </c>
      <c r="F15" s="393">
        <v>38479.97</v>
      </c>
      <c r="G15" s="386">
        <v>34500.35</v>
      </c>
      <c r="H15" s="388">
        <v>35907</v>
      </c>
      <c r="I15" s="388">
        <v>34441.660000000003</v>
      </c>
      <c r="J15" s="388">
        <v>33106.300000000003</v>
      </c>
      <c r="K15" s="388">
        <v>30060</v>
      </c>
      <c r="L15" s="401">
        <v>31909.734166666662</v>
      </c>
      <c r="M15" s="401">
        <v>31909.734166666662</v>
      </c>
      <c r="N15" s="401">
        <v>31909.734166666662</v>
      </c>
      <c r="O15" s="430">
        <f t="shared" si="9"/>
        <v>158895.5025</v>
      </c>
      <c r="P15" s="380">
        <f t="shared" si="2"/>
        <v>314385.59000000003</v>
      </c>
      <c r="Q15" s="374">
        <v>413300</v>
      </c>
      <c r="R15" s="45">
        <f t="shared" si="3"/>
        <v>98914.409999999974</v>
      </c>
      <c r="S15" s="396">
        <f t="shared" si="4"/>
        <v>32971.469999999994</v>
      </c>
      <c r="T15" s="396">
        <f t="shared" si="5"/>
        <v>410114.79249999998</v>
      </c>
      <c r="U15" s="396">
        <f t="shared" si="6"/>
        <v>3185.2075000000186</v>
      </c>
    </row>
    <row r="16" spans="1:21" ht="45" customHeight="1" x14ac:dyDescent="0.25">
      <c r="A16" s="391" t="s">
        <v>84</v>
      </c>
      <c r="B16" s="392">
        <v>369</v>
      </c>
      <c r="C16" s="393">
        <v>65975</v>
      </c>
      <c r="D16" s="394">
        <v>62495.6</v>
      </c>
      <c r="E16" s="394">
        <v>59570.400000000001</v>
      </c>
      <c r="F16" s="386">
        <v>59007.4</v>
      </c>
      <c r="G16" s="386">
        <v>53596.800000000003</v>
      </c>
      <c r="H16" s="388">
        <v>56555.8</v>
      </c>
      <c r="I16" s="386">
        <v>60557.8</v>
      </c>
      <c r="J16" s="394">
        <v>65180.6</v>
      </c>
      <c r="K16" s="394">
        <v>66443.600000000006</v>
      </c>
      <c r="L16" s="69">
        <v>65000</v>
      </c>
      <c r="M16" s="69">
        <v>65000</v>
      </c>
      <c r="N16" s="69">
        <v>65000</v>
      </c>
      <c r="O16" s="430">
        <f t="shared" si="9"/>
        <v>326624.2</v>
      </c>
      <c r="P16" s="380">
        <f t="shared" si="2"/>
        <v>549752</v>
      </c>
      <c r="Q16" s="374">
        <v>800000</v>
      </c>
      <c r="R16" s="45">
        <f t="shared" si="3"/>
        <v>250248</v>
      </c>
      <c r="S16" s="396">
        <f t="shared" si="4"/>
        <v>83416</v>
      </c>
      <c r="T16" s="396">
        <f t="shared" si="5"/>
        <v>744752</v>
      </c>
      <c r="U16" s="396">
        <f t="shared" si="6"/>
        <v>55248</v>
      </c>
    </row>
    <row r="17" spans="1:21" s="57" customFormat="1" ht="45" customHeight="1" x14ac:dyDescent="0.25">
      <c r="A17" s="377" t="s">
        <v>307</v>
      </c>
      <c r="B17" s="378">
        <f>B18+B19+B20+B21</f>
        <v>38065.339999999997</v>
      </c>
      <c r="C17" s="390">
        <f>C18+C19+C20+C21</f>
        <v>304980.28000000003</v>
      </c>
      <c r="D17" s="390">
        <f t="shared" ref="D17:G17" si="13">D18+D19+D20+D21</f>
        <v>296211.10000000003</v>
      </c>
      <c r="E17" s="390">
        <f t="shared" si="13"/>
        <v>344315.8</v>
      </c>
      <c r="F17" s="390">
        <f t="shared" si="13"/>
        <v>344323.73</v>
      </c>
      <c r="G17" s="390">
        <f t="shared" si="13"/>
        <v>311723.59999999998</v>
      </c>
      <c r="H17" s="379">
        <f>H18+H19+H20+H21</f>
        <v>319980.31</v>
      </c>
      <c r="I17" s="380">
        <f t="shared" ref="I17:N17" si="14">I18+I19+I20+I21</f>
        <v>333654.88</v>
      </c>
      <c r="J17" s="380">
        <f t="shared" si="14"/>
        <v>327360.45999999996</v>
      </c>
      <c r="K17" s="380">
        <f t="shared" si="14"/>
        <v>329679.07</v>
      </c>
      <c r="L17" s="380">
        <f t="shared" si="14"/>
        <v>340153.68</v>
      </c>
      <c r="M17" s="380">
        <f t="shared" si="14"/>
        <v>340153.68</v>
      </c>
      <c r="N17" s="380">
        <f t="shared" si="14"/>
        <v>340153.68</v>
      </c>
      <c r="O17" s="430">
        <f t="shared" si="9"/>
        <v>1677500.5699999998</v>
      </c>
      <c r="P17" s="380">
        <f t="shared" si="2"/>
        <v>2950294.57</v>
      </c>
      <c r="Q17" s="45">
        <f>Q18+Q19+Q20+Q21</f>
        <v>4082800</v>
      </c>
      <c r="R17" s="45">
        <f t="shared" si="3"/>
        <v>1132505.4300000002</v>
      </c>
      <c r="S17" s="396">
        <f t="shared" si="4"/>
        <v>377501.81000000006</v>
      </c>
      <c r="T17" s="396">
        <f t="shared" si="5"/>
        <v>3970755.6100000003</v>
      </c>
      <c r="U17" s="396">
        <f t="shared" si="6"/>
        <v>112044.38999999966</v>
      </c>
    </row>
    <row r="18" spans="1:21" s="83" customFormat="1" ht="45" customHeight="1" x14ac:dyDescent="0.25">
      <c r="A18" s="391" t="s">
        <v>308</v>
      </c>
      <c r="B18" s="392">
        <v>38055.019999999997</v>
      </c>
      <c r="C18" s="402">
        <v>30147.279999999999</v>
      </c>
      <c r="D18" s="394">
        <v>32585.64</v>
      </c>
      <c r="E18" s="394">
        <v>79617.740000000005</v>
      </c>
      <c r="F18" s="386">
        <v>83023.38</v>
      </c>
      <c r="G18" s="402">
        <v>50886.32</v>
      </c>
      <c r="H18" s="388">
        <v>60239.99</v>
      </c>
      <c r="I18" s="402">
        <v>72638.990000000005</v>
      </c>
      <c r="J18" s="402">
        <v>68465.63</v>
      </c>
      <c r="K18" s="402">
        <v>70150.94</v>
      </c>
      <c r="L18" s="79">
        <v>74166.66</v>
      </c>
      <c r="M18" s="79">
        <v>74166.66</v>
      </c>
      <c r="N18" s="79">
        <v>74166.66</v>
      </c>
      <c r="O18" s="430">
        <f t="shared" si="9"/>
        <v>361116.55000000005</v>
      </c>
      <c r="P18" s="380">
        <f t="shared" si="2"/>
        <v>585810.92999999993</v>
      </c>
      <c r="Q18" s="374">
        <v>890000</v>
      </c>
      <c r="R18" s="45">
        <f t="shared" si="3"/>
        <v>304189.07000000007</v>
      </c>
      <c r="S18" s="396">
        <f t="shared" si="4"/>
        <v>101396.35666666669</v>
      </c>
      <c r="T18" s="396">
        <f t="shared" si="5"/>
        <v>808310.91</v>
      </c>
      <c r="U18" s="396">
        <f t="shared" si="6"/>
        <v>81689.089999999967</v>
      </c>
    </row>
    <row r="19" spans="1:21" ht="45" customHeight="1" x14ac:dyDescent="0.25">
      <c r="A19" s="391" t="s">
        <v>97</v>
      </c>
      <c r="B19" s="392">
        <v>10.32</v>
      </c>
      <c r="C19" s="403">
        <v>229833</v>
      </c>
      <c r="D19" s="394">
        <v>229833</v>
      </c>
      <c r="E19" s="394">
        <v>229833</v>
      </c>
      <c r="F19" s="386">
        <v>230008.72</v>
      </c>
      <c r="G19" s="386">
        <v>230987.02</v>
      </c>
      <c r="H19" s="388">
        <v>230987.02</v>
      </c>
      <c r="I19" s="386">
        <v>230987.02</v>
      </c>
      <c r="J19" s="394">
        <v>230525.05</v>
      </c>
      <c r="K19" s="394">
        <v>230525.05</v>
      </c>
      <c r="L19" s="69">
        <v>230987.02</v>
      </c>
      <c r="M19" s="69">
        <v>230987.02</v>
      </c>
      <c r="N19" s="69">
        <v>230987.02</v>
      </c>
      <c r="O19" s="430">
        <f t="shared" si="9"/>
        <v>1154011.1599999999</v>
      </c>
      <c r="P19" s="380">
        <f t="shared" si="2"/>
        <v>2073529.2000000002</v>
      </c>
      <c r="Q19" s="374">
        <v>2772800</v>
      </c>
      <c r="R19" s="45">
        <f t="shared" si="3"/>
        <v>699270.79999999981</v>
      </c>
      <c r="S19" s="396">
        <f t="shared" si="4"/>
        <v>233090.2666666666</v>
      </c>
      <c r="T19" s="396">
        <f t="shared" si="5"/>
        <v>2766490.2600000002</v>
      </c>
      <c r="U19" s="396">
        <f t="shared" si="6"/>
        <v>6309.7399999997579</v>
      </c>
    </row>
    <row r="20" spans="1:21" s="395" customFormat="1" ht="21.75" customHeight="1" x14ac:dyDescent="0.25">
      <c r="A20" s="391" t="s">
        <v>100</v>
      </c>
      <c r="B20" s="392">
        <v>0</v>
      </c>
      <c r="C20" s="44">
        <v>20000</v>
      </c>
      <c r="D20" s="394">
        <v>10000</v>
      </c>
      <c r="E20" s="394">
        <v>10000</v>
      </c>
      <c r="F20" s="386">
        <v>10000</v>
      </c>
      <c r="G20" s="386">
        <v>10000</v>
      </c>
      <c r="H20" s="388">
        <v>10000</v>
      </c>
      <c r="I20" s="386">
        <v>10000</v>
      </c>
      <c r="J20" s="394">
        <v>10000</v>
      </c>
      <c r="K20" s="394">
        <v>10000</v>
      </c>
      <c r="L20" s="69">
        <v>10000</v>
      </c>
      <c r="M20" s="69">
        <v>10000</v>
      </c>
      <c r="N20" s="69">
        <v>10000</v>
      </c>
      <c r="O20" s="430">
        <f t="shared" si="9"/>
        <v>50000</v>
      </c>
      <c r="P20" s="380">
        <f t="shared" si="2"/>
        <v>100000</v>
      </c>
      <c r="Q20" s="374">
        <v>120000</v>
      </c>
      <c r="R20" s="45">
        <f t="shared" si="3"/>
        <v>20000</v>
      </c>
      <c r="S20" s="381">
        <f t="shared" si="4"/>
        <v>6666.666666666667</v>
      </c>
      <c r="T20" s="381">
        <f t="shared" si="5"/>
        <v>130000</v>
      </c>
      <c r="U20" s="382">
        <f t="shared" si="6"/>
        <v>-10000</v>
      </c>
    </row>
    <row r="21" spans="1:21" ht="45" customHeight="1" x14ac:dyDescent="0.25">
      <c r="A21" s="391" t="s">
        <v>309</v>
      </c>
      <c r="B21" s="392">
        <v>0</v>
      </c>
      <c r="C21" s="44">
        <v>25000</v>
      </c>
      <c r="D21" s="394">
        <v>23792.46</v>
      </c>
      <c r="E21" s="394">
        <v>24865.06</v>
      </c>
      <c r="F21" s="386">
        <v>21291.63</v>
      </c>
      <c r="G21" s="386">
        <v>19850.259999999998</v>
      </c>
      <c r="H21" s="388">
        <v>18753.3</v>
      </c>
      <c r="I21" s="386">
        <v>20028.87</v>
      </c>
      <c r="J21" s="394">
        <v>18369.78</v>
      </c>
      <c r="K21" s="394">
        <v>19003.080000000002</v>
      </c>
      <c r="L21" s="69">
        <v>25000</v>
      </c>
      <c r="M21" s="69">
        <v>25000</v>
      </c>
      <c r="N21" s="69">
        <v>25000</v>
      </c>
      <c r="O21" s="430">
        <f t="shared" si="9"/>
        <v>112372.86</v>
      </c>
      <c r="P21" s="380">
        <f t="shared" si="2"/>
        <v>190954.44</v>
      </c>
      <c r="Q21" s="374">
        <v>300000</v>
      </c>
      <c r="R21" s="45">
        <f t="shared" si="3"/>
        <v>109045.56</v>
      </c>
      <c r="S21" s="396">
        <f t="shared" si="4"/>
        <v>36348.519999999997</v>
      </c>
      <c r="T21" s="396">
        <f t="shared" si="5"/>
        <v>265954.44</v>
      </c>
      <c r="U21" s="396">
        <f t="shared" si="6"/>
        <v>34045.56</v>
      </c>
    </row>
    <row r="22" spans="1:21" s="383" customFormat="1" ht="21.75" customHeight="1" x14ac:dyDescent="0.25">
      <c r="A22" s="377" t="s">
        <v>310</v>
      </c>
      <c r="B22" s="378">
        <f>B23+B24+B25+B26+B27+B28+B29</f>
        <v>27413.95</v>
      </c>
      <c r="C22" s="379">
        <f>C23+C24+C25+C26+C27+C28+C29</f>
        <v>1345576.88</v>
      </c>
      <c r="D22" s="379">
        <f t="shared" ref="D22:G22" si="15">D23+D24+D25+D26+D27+D28+D29</f>
        <v>1284321.25</v>
      </c>
      <c r="E22" s="379">
        <f t="shared" si="15"/>
        <v>1317733.6200000001</v>
      </c>
      <c r="F22" s="379">
        <f>F23+F24+F25+F26+F27+F28+F29</f>
        <v>1373069.6400000001</v>
      </c>
      <c r="G22" s="379">
        <f t="shared" si="15"/>
        <v>1338751.3600000001</v>
      </c>
      <c r="H22" s="379">
        <f>H23+H24+H25+H26+H27+H28+H29</f>
        <v>1361793.13</v>
      </c>
      <c r="I22" s="380">
        <f t="shared" ref="I22:N22" si="16">I23+I24+I25+I26+I27+I28+I29</f>
        <v>1360554.01</v>
      </c>
      <c r="J22" s="380">
        <f t="shared" si="16"/>
        <v>1390764.2</v>
      </c>
      <c r="K22" s="380">
        <f t="shared" si="16"/>
        <v>1448371.72</v>
      </c>
      <c r="L22" s="380">
        <f t="shared" si="16"/>
        <v>1361738</v>
      </c>
      <c r="M22" s="380">
        <f t="shared" si="16"/>
        <v>1361738</v>
      </c>
      <c r="N22" s="380">
        <f t="shared" si="16"/>
        <v>1361738</v>
      </c>
      <c r="O22" s="430">
        <f t="shared" si="9"/>
        <v>6924349.9199999999</v>
      </c>
      <c r="P22" s="380">
        <f t="shared" si="2"/>
        <v>12248349.76</v>
      </c>
      <c r="Q22" s="45">
        <f>Q23+Q24+Q25+Q26+Q27+Q28+Q29</f>
        <v>15135400</v>
      </c>
      <c r="R22" s="45">
        <f t="shared" si="3"/>
        <v>2887050.24</v>
      </c>
      <c r="S22" s="381">
        <f t="shared" si="4"/>
        <v>962350.08000000007</v>
      </c>
      <c r="T22" s="381">
        <f t="shared" si="5"/>
        <v>16333563.76</v>
      </c>
      <c r="U22" s="381"/>
    </row>
    <row r="23" spans="1:21" ht="45" customHeight="1" x14ac:dyDescent="0.25">
      <c r="A23" s="391" t="s">
        <v>311</v>
      </c>
      <c r="B23" s="392">
        <v>0</v>
      </c>
      <c r="C23" s="374">
        <v>238774</v>
      </c>
      <c r="D23" s="374">
        <v>238774</v>
      </c>
      <c r="E23" s="374">
        <v>238774</v>
      </c>
      <c r="F23" s="386">
        <v>238774</v>
      </c>
      <c r="G23" s="388">
        <v>238774</v>
      </c>
      <c r="H23" s="388">
        <v>238774</v>
      </c>
      <c r="I23" s="388">
        <v>238774</v>
      </c>
      <c r="J23" s="374">
        <v>238774</v>
      </c>
      <c r="K23" s="374">
        <v>238774</v>
      </c>
      <c r="L23" s="71">
        <v>238774</v>
      </c>
      <c r="M23" s="71">
        <v>238774</v>
      </c>
      <c r="N23" s="71">
        <v>238774</v>
      </c>
      <c r="O23" s="430">
        <f t="shared" si="9"/>
        <v>1193870</v>
      </c>
      <c r="P23" s="380">
        <f t="shared" si="2"/>
        <v>2148966</v>
      </c>
      <c r="Q23" s="374">
        <v>2865300</v>
      </c>
      <c r="R23" s="45">
        <f t="shared" si="3"/>
        <v>716334</v>
      </c>
      <c r="S23" s="396">
        <f t="shared" si="4"/>
        <v>238778</v>
      </c>
      <c r="T23" s="396">
        <f t="shared" si="5"/>
        <v>2865288</v>
      </c>
      <c r="U23" s="396">
        <f t="shared" si="6"/>
        <v>12</v>
      </c>
    </row>
    <row r="24" spans="1:21" ht="45" customHeight="1" x14ac:dyDescent="0.25">
      <c r="A24" s="391" t="s">
        <v>312</v>
      </c>
      <c r="B24" s="392">
        <v>0</v>
      </c>
      <c r="C24" s="403">
        <v>5842</v>
      </c>
      <c r="D24" s="403">
        <v>5842</v>
      </c>
      <c r="E24" s="403">
        <v>5842</v>
      </c>
      <c r="F24" s="386">
        <v>5842</v>
      </c>
      <c r="G24" s="403">
        <v>5842</v>
      </c>
      <c r="H24" s="388">
        <v>5842</v>
      </c>
      <c r="I24" s="403">
        <v>5842</v>
      </c>
      <c r="J24" s="403">
        <v>5842</v>
      </c>
      <c r="K24" s="403">
        <v>5842</v>
      </c>
      <c r="L24" s="84">
        <v>5842</v>
      </c>
      <c r="M24" s="84">
        <v>5842</v>
      </c>
      <c r="N24" s="84">
        <v>5842</v>
      </c>
      <c r="O24" s="430">
        <f t="shared" si="9"/>
        <v>29210</v>
      </c>
      <c r="P24" s="380">
        <f t="shared" si="2"/>
        <v>52578</v>
      </c>
      <c r="Q24" s="374">
        <v>70100</v>
      </c>
      <c r="R24" s="45">
        <f t="shared" si="3"/>
        <v>17522</v>
      </c>
      <c r="S24" s="396">
        <f t="shared" si="4"/>
        <v>5840.666666666667</v>
      </c>
      <c r="T24" s="396">
        <f t="shared" si="5"/>
        <v>70104</v>
      </c>
      <c r="U24" s="396">
        <f t="shared" si="6"/>
        <v>-4</v>
      </c>
    </row>
    <row r="25" spans="1:21" ht="45" customHeight="1" x14ac:dyDescent="0.25">
      <c r="A25" s="391" t="s">
        <v>313</v>
      </c>
      <c r="B25" s="392">
        <v>0</v>
      </c>
      <c r="C25" s="403">
        <v>12582</v>
      </c>
      <c r="D25" s="394">
        <v>12582</v>
      </c>
      <c r="E25" s="394">
        <v>12582</v>
      </c>
      <c r="F25" s="386">
        <v>11580.9</v>
      </c>
      <c r="G25" s="386">
        <v>10578.8</v>
      </c>
      <c r="H25" s="388">
        <v>10578.8</v>
      </c>
      <c r="I25" s="388">
        <v>10578.8</v>
      </c>
      <c r="J25" s="388">
        <v>10578.8</v>
      </c>
      <c r="K25" s="388">
        <v>10578.8</v>
      </c>
      <c r="L25" s="69">
        <v>12582</v>
      </c>
      <c r="M25" s="69">
        <v>12582</v>
      </c>
      <c r="N25" s="69">
        <v>12582</v>
      </c>
      <c r="O25" s="430">
        <f t="shared" si="9"/>
        <v>58903.6</v>
      </c>
      <c r="P25" s="380">
        <f t="shared" si="2"/>
        <v>102220.90000000001</v>
      </c>
      <c r="Q25" s="374">
        <v>151000</v>
      </c>
      <c r="R25" s="45">
        <f t="shared" si="3"/>
        <v>48779.099999999991</v>
      </c>
      <c r="S25" s="396">
        <f t="shared" si="4"/>
        <v>16259.699999999997</v>
      </c>
      <c r="T25" s="396">
        <f t="shared" si="5"/>
        <v>139966.90000000002</v>
      </c>
      <c r="U25" s="396">
        <f t="shared" si="6"/>
        <v>11033.099999999977</v>
      </c>
    </row>
    <row r="26" spans="1:21" ht="45" customHeight="1" x14ac:dyDescent="0.25">
      <c r="A26" s="391" t="s">
        <v>314</v>
      </c>
      <c r="B26" s="392">
        <v>0</v>
      </c>
      <c r="C26" s="403">
        <v>55190</v>
      </c>
      <c r="D26" s="394">
        <v>55190</v>
      </c>
      <c r="E26" s="394">
        <v>55190</v>
      </c>
      <c r="F26" s="386">
        <v>55190</v>
      </c>
      <c r="G26" s="403">
        <v>55190</v>
      </c>
      <c r="H26" s="388">
        <v>55190</v>
      </c>
      <c r="I26" s="403">
        <v>55190</v>
      </c>
      <c r="J26" s="403">
        <v>55190</v>
      </c>
      <c r="K26" s="403">
        <v>55190</v>
      </c>
      <c r="L26" s="84">
        <v>55190</v>
      </c>
      <c r="M26" s="84">
        <v>55190</v>
      </c>
      <c r="N26" s="84">
        <v>55190</v>
      </c>
      <c r="O26" s="430">
        <f t="shared" si="9"/>
        <v>275950</v>
      </c>
      <c r="P26" s="380">
        <f t="shared" si="2"/>
        <v>496710</v>
      </c>
      <c r="Q26" s="374">
        <v>662300</v>
      </c>
      <c r="R26" s="45">
        <f t="shared" si="3"/>
        <v>165590</v>
      </c>
      <c r="S26" s="396">
        <f t="shared" si="4"/>
        <v>55196.666666666664</v>
      </c>
      <c r="T26" s="396">
        <f t="shared" si="5"/>
        <v>662280</v>
      </c>
      <c r="U26" s="396">
        <f t="shared" si="6"/>
        <v>20</v>
      </c>
    </row>
    <row r="27" spans="1:21" ht="45" customHeight="1" x14ac:dyDescent="0.25">
      <c r="A27" s="391" t="s">
        <v>315</v>
      </c>
      <c r="B27" s="392">
        <v>0</v>
      </c>
      <c r="C27" s="403">
        <v>19350</v>
      </c>
      <c r="D27" s="403">
        <v>19350</v>
      </c>
      <c r="E27" s="403">
        <v>19350</v>
      </c>
      <c r="F27" s="386">
        <v>19350</v>
      </c>
      <c r="G27" s="386">
        <v>19350</v>
      </c>
      <c r="H27" s="388">
        <v>19350</v>
      </c>
      <c r="I27" s="386">
        <v>19350</v>
      </c>
      <c r="J27" s="394">
        <v>19350</v>
      </c>
      <c r="K27" s="394">
        <v>19350</v>
      </c>
      <c r="L27" s="69">
        <v>19350</v>
      </c>
      <c r="M27" s="69">
        <v>19350</v>
      </c>
      <c r="N27" s="69">
        <v>19350</v>
      </c>
      <c r="O27" s="430">
        <f t="shared" si="9"/>
        <v>96750</v>
      </c>
      <c r="P27" s="380">
        <f t="shared" si="2"/>
        <v>174150</v>
      </c>
      <c r="Q27" s="374">
        <v>232200</v>
      </c>
      <c r="R27" s="45">
        <f t="shared" si="3"/>
        <v>58050</v>
      </c>
      <c r="S27" s="396">
        <f t="shared" si="4"/>
        <v>19350</v>
      </c>
      <c r="T27" s="396">
        <f t="shared" si="5"/>
        <v>232200</v>
      </c>
      <c r="U27" s="396">
        <f t="shared" si="6"/>
        <v>0</v>
      </c>
    </row>
    <row r="28" spans="1:21" s="395" customFormat="1" ht="21.75" customHeight="1" x14ac:dyDescent="0.25">
      <c r="A28" s="391" t="s">
        <v>316</v>
      </c>
      <c r="B28" s="392">
        <v>27413.95</v>
      </c>
      <c r="C28" s="393">
        <v>968838.88</v>
      </c>
      <c r="D28" s="394">
        <v>907583.25</v>
      </c>
      <c r="E28" s="394">
        <v>943260.62</v>
      </c>
      <c r="F28" s="386">
        <v>996192.74</v>
      </c>
      <c r="G28" s="386">
        <v>964976.56</v>
      </c>
      <c r="H28" s="388">
        <v>986338.33</v>
      </c>
      <c r="I28" s="386">
        <v>986389.21</v>
      </c>
      <c r="J28" s="394">
        <v>1014859.4</v>
      </c>
      <c r="K28" s="394">
        <v>1071646.92</v>
      </c>
      <c r="L28" s="69">
        <v>985000</v>
      </c>
      <c r="M28" s="69">
        <v>985000</v>
      </c>
      <c r="N28" s="69">
        <v>985000</v>
      </c>
      <c r="O28" s="430">
        <f t="shared" si="9"/>
        <v>5041506.32</v>
      </c>
      <c r="P28" s="380">
        <f t="shared" si="2"/>
        <v>8867499.8599999994</v>
      </c>
      <c r="Q28" s="374">
        <v>10614500</v>
      </c>
      <c r="R28" s="45">
        <f t="shared" si="3"/>
        <v>1747000.1400000006</v>
      </c>
      <c r="S28" s="381">
        <f t="shared" si="4"/>
        <v>582333.38000000024</v>
      </c>
      <c r="T28" s="381">
        <f t="shared" si="5"/>
        <v>11822499.859999999</v>
      </c>
      <c r="U28" s="382">
        <f t="shared" si="6"/>
        <v>-1207999.8599999994</v>
      </c>
    </row>
    <row r="29" spans="1:21" s="395" customFormat="1" ht="21.75" customHeight="1" x14ac:dyDescent="0.25">
      <c r="A29" s="391" t="s">
        <v>317</v>
      </c>
      <c r="B29" s="392">
        <v>0</v>
      </c>
      <c r="C29" s="45">
        <v>45000</v>
      </c>
      <c r="D29" s="394">
        <v>45000</v>
      </c>
      <c r="E29" s="394">
        <v>42735</v>
      </c>
      <c r="F29" s="386">
        <v>46140</v>
      </c>
      <c r="G29" s="386">
        <v>44040</v>
      </c>
      <c r="H29" s="388">
        <v>45720</v>
      </c>
      <c r="I29" s="386">
        <v>44430</v>
      </c>
      <c r="J29" s="394">
        <v>46170</v>
      </c>
      <c r="K29" s="394">
        <v>46990</v>
      </c>
      <c r="L29" s="69">
        <v>45000</v>
      </c>
      <c r="M29" s="69">
        <v>45000</v>
      </c>
      <c r="N29" s="69">
        <v>45000</v>
      </c>
      <c r="O29" s="430">
        <f t="shared" si="9"/>
        <v>228160</v>
      </c>
      <c r="P29" s="380">
        <f t="shared" si="2"/>
        <v>406225</v>
      </c>
      <c r="Q29" s="374">
        <v>540000</v>
      </c>
      <c r="R29" s="45">
        <f t="shared" si="3"/>
        <v>133775</v>
      </c>
      <c r="S29" s="381">
        <f t="shared" si="4"/>
        <v>44591.666666666664</v>
      </c>
      <c r="T29" s="381">
        <f t="shared" si="5"/>
        <v>541225</v>
      </c>
      <c r="U29" s="382">
        <f t="shared" si="6"/>
        <v>-1225</v>
      </c>
    </row>
    <row r="30" spans="1:21" s="383" customFormat="1" ht="21.75" customHeight="1" x14ac:dyDescent="0.25">
      <c r="A30" s="377" t="s">
        <v>130</v>
      </c>
      <c r="B30" s="378">
        <f>B31+B32</f>
        <v>7841</v>
      </c>
      <c r="C30" s="379">
        <f>C31+C32</f>
        <v>144222.59999999998</v>
      </c>
      <c r="D30" s="379">
        <f t="shared" ref="D30:G30" si="17">D31+D32</f>
        <v>121680.76000000001</v>
      </c>
      <c r="E30" s="379">
        <f t="shared" si="17"/>
        <v>143915.54999999999</v>
      </c>
      <c r="F30" s="379">
        <f t="shared" si="17"/>
        <v>173967.53</v>
      </c>
      <c r="G30" s="379">
        <f t="shared" si="17"/>
        <v>165088.81</v>
      </c>
      <c r="H30" s="379">
        <f>H31+H32</f>
        <v>146497.49</v>
      </c>
      <c r="I30" s="380">
        <f t="shared" ref="I30:J30" si="18">I31+I32</f>
        <v>153951.53</v>
      </c>
      <c r="J30" s="380">
        <f t="shared" si="18"/>
        <v>156908.99</v>
      </c>
      <c r="K30" s="380">
        <f>K31+K32</f>
        <v>136129.68</v>
      </c>
      <c r="L30" s="380">
        <f>L31+L32</f>
        <v>141500</v>
      </c>
      <c r="M30" s="380">
        <f>M31+M32</f>
        <v>151500</v>
      </c>
      <c r="N30" s="380">
        <f>N31+N32</f>
        <v>151500</v>
      </c>
      <c r="O30" s="430">
        <f t="shared" si="9"/>
        <v>737538.66999999993</v>
      </c>
      <c r="P30" s="380">
        <f t="shared" si="2"/>
        <v>1350203.94</v>
      </c>
      <c r="Q30" s="45"/>
      <c r="R30" s="45">
        <f t="shared" si="3"/>
        <v>-1350203.94</v>
      </c>
      <c r="S30" s="381">
        <f t="shared" si="4"/>
        <v>-450067.98</v>
      </c>
      <c r="T30" s="381">
        <f t="shared" si="5"/>
        <v>1794703.94</v>
      </c>
      <c r="U30" s="381"/>
    </row>
    <row r="31" spans="1:21" s="395" customFormat="1" ht="21.75" customHeight="1" x14ac:dyDescent="0.25">
      <c r="A31" s="391" t="s">
        <v>131</v>
      </c>
      <c r="B31" s="392"/>
      <c r="C31" s="393">
        <v>73187.399999999994</v>
      </c>
      <c r="D31" s="394">
        <v>74303.460000000006</v>
      </c>
      <c r="E31" s="394">
        <v>74594.850000000006</v>
      </c>
      <c r="F31" s="386">
        <v>75157.83</v>
      </c>
      <c r="G31" s="386">
        <v>76189.960000000006</v>
      </c>
      <c r="H31" s="388">
        <v>76283.789999999994</v>
      </c>
      <c r="I31" s="386">
        <v>77034.429999999993</v>
      </c>
      <c r="J31" s="394">
        <v>77222.09</v>
      </c>
      <c r="K31" s="394">
        <v>77503.58</v>
      </c>
      <c r="L31" s="394">
        <v>76500</v>
      </c>
      <c r="M31" s="394">
        <v>76500</v>
      </c>
      <c r="N31" s="394">
        <v>76500</v>
      </c>
      <c r="O31" s="430">
        <f t="shared" si="9"/>
        <v>384225.67</v>
      </c>
      <c r="P31" s="380">
        <f t="shared" si="2"/>
        <v>681477.3899999999</v>
      </c>
      <c r="Q31" s="374">
        <v>800000</v>
      </c>
      <c r="R31" s="45">
        <f t="shared" si="3"/>
        <v>118522.6100000001</v>
      </c>
      <c r="S31" s="381">
        <f t="shared" si="4"/>
        <v>39507.536666666703</v>
      </c>
      <c r="T31" s="381">
        <f t="shared" si="5"/>
        <v>910977.3899999999</v>
      </c>
      <c r="U31" s="382">
        <f t="shared" si="6"/>
        <v>-110977.3899999999</v>
      </c>
    </row>
    <row r="32" spans="1:21" s="395" customFormat="1" ht="21.75" customHeight="1" x14ac:dyDescent="0.25">
      <c r="A32" s="391" t="s">
        <v>318</v>
      </c>
      <c r="B32" s="392">
        <v>7841</v>
      </c>
      <c r="C32" s="393">
        <v>71035.199999999997</v>
      </c>
      <c r="D32" s="394">
        <v>47377.3</v>
      </c>
      <c r="E32" s="394">
        <v>69320.7</v>
      </c>
      <c r="F32" s="386">
        <v>98809.7</v>
      </c>
      <c r="G32" s="386">
        <v>88898.85</v>
      </c>
      <c r="H32" s="388">
        <v>70213.7</v>
      </c>
      <c r="I32" s="386">
        <v>76917.100000000006</v>
      </c>
      <c r="J32" s="394">
        <v>79686.899999999994</v>
      </c>
      <c r="K32" s="394">
        <v>58626.1</v>
      </c>
      <c r="L32" s="394">
        <v>65000</v>
      </c>
      <c r="M32" s="394">
        <v>75000</v>
      </c>
      <c r="N32" s="394">
        <v>75000</v>
      </c>
      <c r="O32" s="430">
        <f t="shared" si="9"/>
        <v>353313</v>
      </c>
      <c r="P32" s="380">
        <f t="shared" si="2"/>
        <v>668726.55000000005</v>
      </c>
      <c r="Q32" s="374">
        <v>794000</v>
      </c>
      <c r="R32" s="45">
        <f t="shared" si="3"/>
        <v>125273.44999999995</v>
      </c>
      <c r="S32" s="381">
        <f t="shared" si="4"/>
        <v>41757.816666666651</v>
      </c>
      <c r="T32" s="381">
        <f t="shared" si="5"/>
        <v>883726.55</v>
      </c>
      <c r="U32" s="382">
        <f t="shared" si="6"/>
        <v>-89726.550000000047</v>
      </c>
    </row>
    <row r="33" spans="1:21" s="57" customFormat="1" ht="45" customHeight="1" x14ac:dyDescent="0.25">
      <c r="A33" s="377" t="s">
        <v>146</v>
      </c>
      <c r="B33" s="378">
        <f>B34</f>
        <v>0</v>
      </c>
      <c r="C33" s="404">
        <v>106166.66</v>
      </c>
      <c r="D33" s="380">
        <f>D34</f>
        <v>106166.65</v>
      </c>
      <c r="E33" s="380">
        <f t="shared" ref="E33:G33" si="19">E34</f>
        <v>105954.32</v>
      </c>
      <c r="F33" s="380">
        <f t="shared" si="19"/>
        <v>106166.65</v>
      </c>
      <c r="G33" s="380">
        <f t="shared" si="19"/>
        <v>105954.32</v>
      </c>
      <c r="H33" s="379">
        <f>H34</f>
        <v>166671.42000000001</v>
      </c>
      <c r="I33" s="380">
        <f t="shared" ref="I33:N33" si="20">I34</f>
        <v>166671.42000000001</v>
      </c>
      <c r="J33" s="380">
        <f t="shared" si="20"/>
        <v>166671.42000000001</v>
      </c>
      <c r="K33" s="380">
        <f t="shared" si="20"/>
        <v>166671.42000000001</v>
      </c>
      <c r="L33" s="380">
        <f t="shared" si="20"/>
        <v>166671.42000000001</v>
      </c>
      <c r="M33" s="380">
        <f t="shared" si="20"/>
        <v>166671.42000000001</v>
      </c>
      <c r="N33" s="380">
        <f t="shared" si="20"/>
        <v>166671.42000000001</v>
      </c>
      <c r="O33" s="430">
        <f t="shared" si="9"/>
        <v>833357.10000000009</v>
      </c>
      <c r="P33" s="380">
        <f t="shared" si="2"/>
        <v>1197094.2800000003</v>
      </c>
      <c r="Q33" s="45"/>
      <c r="R33" s="45">
        <f t="shared" si="3"/>
        <v>-1197094.2800000003</v>
      </c>
      <c r="S33" s="396">
        <f t="shared" si="4"/>
        <v>-399031.42666666675</v>
      </c>
      <c r="T33" s="396">
        <f t="shared" si="5"/>
        <v>1697108.54</v>
      </c>
      <c r="U33" s="396"/>
    </row>
    <row r="34" spans="1:21" s="63" customFormat="1" ht="45" customHeight="1" x14ac:dyDescent="0.25">
      <c r="A34" s="398" t="s">
        <v>147</v>
      </c>
      <c r="B34" s="399">
        <v>0</v>
      </c>
      <c r="C34" s="402">
        <v>106166.66</v>
      </c>
      <c r="D34" s="388">
        <v>106166.65</v>
      </c>
      <c r="E34" s="388">
        <v>105954.32</v>
      </c>
      <c r="F34" s="388">
        <v>106166.65</v>
      </c>
      <c r="G34" s="388">
        <v>105954.32</v>
      </c>
      <c r="H34" s="388">
        <v>166671.42000000001</v>
      </c>
      <c r="I34" s="388">
        <v>166671.42000000001</v>
      </c>
      <c r="J34" s="388">
        <v>166671.42000000001</v>
      </c>
      <c r="K34" s="388">
        <v>166671.42000000001</v>
      </c>
      <c r="L34" s="68">
        <v>166671.42000000001</v>
      </c>
      <c r="M34" s="68">
        <v>166671.42000000001</v>
      </c>
      <c r="N34" s="68">
        <v>166671.42000000001</v>
      </c>
      <c r="O34" s="430">
        <f t="shared" si="9"/>
        <v>833357.10000000009</v>
      </c>
      <c r="P34" s="380">
        <f t="shared" si="2"/>
        <v>1197094.2800000003</v>
      </c>
      <c r="Q34" s="388"/>
      <c r="R34" s="45">
        <f t="shared" si="3"/>
        <v>-1197094.2800000003</v>
      </c>
      <c r="S34" s="396">
        <f t="shared" si="4"/>
        <v>-399031.42666666675</v>
      </c>
      <c r="T34" s="396">
        <f t="shared" si="5"/>
        <v>1697108.54</v>
      </c>
      <c r="U34" s="396"/>
    </row>
    <row r="35" spans="1:21" s="383" customFormat="1" ht="21.75" customHeight="1" x14ac:dyDescent="0.25">
      <c r="A35" s="377" t="s">
        <v>149</v>
      </c>
      <c r="B35" s="378">
        <f>B36+B37+B38+B39</f>
        <v>14080</v>
      </c>
      <c r="C35" s="379">
        <f>C36+C37+C38+C39</f>
        <v>1207802.6100000001</v>
      </c>
      <c r="D35" s="379">
        <f t="shared" ref="D35:G35" si="21">D36+D37+D38+D39</f>
        <v>1072629.8400000001</v>
      </c>
      <c r="E35" s="379">
        <f t="shared" si="21"/>
        <v>1109576.2</v>
      </c>
      <c r="F35" s="379">
        <f t="shared" si="21"/>
        <v>1107872.73</v>
      </c>
      <c r="G35" s="379">
        <f t="shared" si="21"/>
        <v>1133887.71</v>
      </c>
      <c r="H35" s="379">
        <f>H36+H37+H38+H39</f>
        <v>1240023.24</v>
      </c>
      <c r="I35" s="379">
        <f t="shared" ref="I35:N35" si="22">I36+I37+I38+I39</f>
        <v>1134663.44</v>
      </c>
      <c r="J35" s="379">
        <f t="shared" si="22"/>
        <v>1160857.56</v>
      </c>
      <c r="K35" s="379">
        <f t="shared" si="22"/>
        <v>1232462.08</v>
      </c>
      <c r="L35" s="379">
        <f t="shared" si="22"/>
        <v>1205636.52</v>
      </c>
      <c r="M35" s="379">
        <f t="shared" si="22"/>
        <v>1185636.52</v>
      </c>
      <c r="N35" s="379">
        <f t="shared" si="22"/>
        <v>1185636.52</v>
      </c>
      <c r="O35" s="430">
        <f t="shared" si="9"/>
        <v>5970229.1999999993</v>
      </c>
      <c r="P35" s="380">
        <f t="shared" si="2"/>
        <v>10413855.410000002</v>
      </c>
      <c r="Q35" s="45">
        <f>Q36+Q37+Q38+Q39</f>
        <v>13194000</v>
      </c>
      <c r="R35" s="45">
        <f t="shared" si="3"/>
        <v>2780144.589999998</v>
      </c>
      <c r="S35" s="381">
        <f t="shared" si="4"/>
        <v>926714.8633333327</v>
      </c>
      <c r="T35" s="381">
        <f t="shared" si="5"/>
        <v>13990764.970000001</v>
      </c>
      <c r="U35" s="381"/>
    </row>
    <row r="36" spans="1:21" s="395" customFormat="1" ht="21.75" customHeight="1" x14ac:dyDescent="0.25">
      <c r="A36" s="391" t="s">
        <v>151</v>
      </c>
      <c r="B36" s="392">
        <v>14080</v>
      </c>
      <c r="C36" s="393">
        <v>1065520</v>
      </c>
      <c r="D36" s="394">
        <v>1047880</v>
      </c>
      <c r="E36" s="394">
        <v>1041840</v>
      </c>
      <c r="F36" s="386">
        <v>1084520</v>
      </c>
      <c r="G36" s="386">
        <v>1080080</v>
      </c>
      <c r="H36" s="388">
        <v>1088840</v>
      </c>
      <c r="I36" s="386">
        <v>1092000</v>
      </c>
      <c r="J36" s="394">
        <v>1102720</v>
      </c>
      <c r="K36" s="394">
        <v>1142320</v>
      </c>
      <c r="L36" s="69">
        <v>1080000</v>
      </c>
      <c r="M36" s="69">
        <v>1080000</v>
      </c>
      <c r="N36" s="69">
        <v>1080000</v>
      </c>
      <c r="O36" s="430">
        <f t="shared" si="9"/>
        <v>5485040</v>
      </c>
      <c r="P36" s="380">
        <f t="shared" si="2"/>
        <v>9759800</v>
      </c>
      <c r="Q36" s="374">
        <v>12100000</v>
      </c>
      <c r="R36" s="45">
        <f t="shared" si="3"/>
        <v>2340200</v>
      </c>
      <c r="S36" s="381">
        <f t="shared" si="4"/>
        <v>780066.66666666663</v>
      </c>
      <c r="T36" s="381">
        <f t="shared" si="5"/>
        <v>12999800</v>
      </c>
      <c r="U36" s="382">
        <f t="shared" si="6"/>
        <v>-899800</v>
      </c>
    </row>
    <row r="37" spans="1:21" ht="45" customHeight="1" x14ac:dyDescent="0.25">
      <c r="A37" s="391" t="s">
        <v>152</v>
      </c>
      <c r="B37" s="392">
        <v>0</v>
      </c>
      <c r="C37" s="393">
        <v>9800.5499999999993</v>
      </c>
      <c r="D37" s="394">
        <v>9649.84</v>
      </c>
      <c r="E37" s="394">
        <v>9591.2000000000007</v>
      </c>
      <c r="F37" s="386">
        <v>9463.5400000000009</v>
      </c>
      <c r="G37" s="386">
        <v>9194.5</v>
      </c>
      <c r="H37" s="388">
        <v>8792.9</v>
      </c>
      <c r="I37" s="386">
        <v>9021.25</v>
      </c>
      <c r="J37" s="394">
        <v>8970.7199999999993</v>
      </c>
      <c r="K37" s="394">
        <v>9480.48</v>
      </c>
      <c r="L37" s="69">
        <v>11000</v>
      </c>
      <c r="M37" s="69">
        <v>11000</v>
      </c>
      <c r="N37" s="69">
        <v>11000</v>
      </c>
      <c r="O37" s="430">
        <f t="shared" si="9"/>
        <v>51451.199999999997</v>
      </c>
      <c r="P37" s="380">
        <f t="shared" si="2"/>
        <v>83964.98</v>
      </c>
      <c r="Q37" s="374">
        <v>160000</v>
      </c>
      <c r="R37" s="45">
        <f t="shared" si="3"/>
        <v>76035.02</v>
      </c>
      <c r="S37" s="396">
        <f t="shared" si="4"/>
        <v>25345.006666666668</v>
      </c>
      <c r="T37" s="396">
        <f t="shared" si="5"/>
        <v>116964.98</v>
      </c>
      <c r="U37" s="396">
        <f t="shared" si="6"/>
        <v>43035.020000000004</v>
      </c>
    </row>
    <row r="38" spans="1:21" ht="45" customHeight="1" x14ac:dyDescent="0.25">
      <c r="A38" s="391" t="s">
        <v>154</v>
      </c>
      <c r="B38" s="392">
        <v>0</v>
      </c>
      <c r="C38" s="44">
        <v>120000</v>
      </c>
      <c r="D38" s="394">
        <v>0</v>
      </c>
      <c r="E38" s="394">
        <v>40000</v>
      </c>
      <c r="F38" s="386">
        <v>0</v>
      </c>
      <c r="G38" s="386">
        <v>20000</v>
      </c>
      <c r="H38" s="388">
        <v>120000</v>
      </c>
      <c r="I38" s="386">
        <v>0</v>
      </c>
      <c r="J38" s="394">
        <v>20000</v>
      </c>
      <c r="K38" s="394">
        <v>60000</v>
      </c>
      <c r="L38" s="69">
        <v>100000</v>
      </c>
      <c r="M38" s="69">
        <v>80000</v>
      </c>
      <c r="N38" s="69">
        <v>80000</v>
      </c>
      <c r="O38" s="430">
        <f t="shared" si="9"/>
        <v>340000</v>
      </c>
      <c r="P38" s="380">
        <f t="shared" si="2"/>
        <v>380000</v>
      </c>
      <c r="Q38" s="374">
        <v>700000</v>
      </c>
      <c r="R38" s="45">
        <f t="shared" si="3"/>
        <v>320000</v>
      </c>
      <c r="S38" s="396">
        <f t="shared" si="4"/>
        <v>106666.66666666667</v>
      </c>
      <c r="T38" s="396">
        <f t="shared" si="5"/>
        <v>640000</v>
      </c>
      <c r="U38" s="396">
        <f t="shared" si="6"/>
        <v>60000</v>
      </c>
    </row>
    <row r="39" spans="1:21" ht="45" customHeight="1" x14ac:dyDescent="0.25">
      <c r="A39" s="391" t="s">
        <v>319</v>
      </c>
      <c r="B39" s="392">
        <v>0</v>
      </c>
      <c r="C39" s="44">
        <v>12482.06</v>
      </c>
      <c r="D39" s="394">
        <v>15100</v>
      </c>
      <c r="E39" s="394">
        <v>18145</v>
      </c>
      <c r="F39" s="386">
        <v>13889.19</v>
      </c>
      <c r="G39" s="386">
        <v>24613.21</v>
      </c>
      <c r="H39" s="388">
        <v>22390.34</v>
      </c>
      <c r="I39" s="386">
        <v>33642.19</v>
      </c>
      <c r="J39" s="386">
        <v>29166.84</v>
      </c>
      <c r="K39" s="386">
        <v>20661.599999999999</v>
      </c>
      <c r="L39" s="61">
        <v>14636.52</v>
      </c>
      <c r="M39" s="61">
        <v>14636.52</v>
      </c>
      <c r="N39" s="61">
        <v>14636.52</v>
      </c>
      <c r="O39" s="430">
        <f t="shared" si="9"/>
        <v>93738.000000000015</v>
      </c>
      <c r="P39" s="380">
        <f t="shared" si="2"/>
        <v>190090.43</v>
      </c>
      <c r="Q39" s="374">
        <v>234000</v>
      </c>
      <c r="R39" s="45">
        <f t="shared" si="3"/>
        <v>43909.570000000007</v>
      </c>
      <c r="S39" s="396">
        <f t="shared" si="4"/>
        <v>14636.523333333336</v>
      </c>
      <c r="T39" s="396">
        <f t="shared" si="5"/>
        <v>233999.98999999996</v>
      </c>
      <c r="U39" s="396">
        <f t="shared" si="6"/>
        <v>1.0000000038417056E-2</v>
      </c>
    </row>
    <row r="40" spans="1:21" ht="45" customHeight="1" x14ac:dyDescent="0.25">
      <c r="A40" s="377" t="s">
        <v>159</v>
      </c>
      <c r="B40" s="378">
        <f>B41+B42</f>
        <v>9646.5</v>
      </c>
      <c r="C40" s="379">
        <f t="shared" ref="C40:F40" si="23">C41+C42</f>
        <v>54393</v>
      </c>
      <c r="D40" s="380">
        <f t="shared" si="23"/>
        <v>56608.6</v>
      </c>
      <c r="E40" s="380">
        <f t="shared" si="23"/>
        <v>65216</v>
      </c>
      <c r="F40" s="380">
        <f t="shared" si="23"/>
        <v>72403</v>
      </c>
      <c r="G40" s="405">
        <f>G41+G42</f>
        <v>68948.5</v>
      </c>
      <c r="H40" s="405">
        <f>H41+H42</f>
        <v>75769</v>
      </c>
      <c r="I40" s="379">
        <f t="shared" ref="I40:N40" si="24">I41+I42</f>
        <v>71699.5</v>
      </c>
      <c r="J40" s="379">
        <f t="shared" si="24"/>
        <v>74833.5</v>
      </c>
      <c r="K40" s="379">
        <f t="shared" si="24"/>
        <v>76979</v>
      </c>
      <c r="L40" s="379">
        <f t="shared" si="24"/>
        <v>80000</v>
      </c>
      <c r="M40" s="379">
        <f t="shared" si="24"/>
        <v>80000</v>
      </c>
      <c r="N40" s="379">
        <f t="shared" si="24"/>
        <v>80000</v>
      </c>
      <c r="O40" s="430">
        <f t="shared" si="9"/>
        <v>391812.5</v>
      </c>
      <c r="P40" s="380">
        <f t="shared" si="2"/>
        <v>626496.6</v>
      </c>
      <c r="Q40" s="45">
        <f>Q41+Q42</f>
        <v>2172000</v>
      </c>
      <c r="R40" s="45">
        <f t="shared" si="3"/>
        <v>1545503.4</v>
      </c>
      <c r="S40" s="396">
        <f t="shared" si="4"/>
        <v>515167.8</v>
      </c>
      <c r="T40" s="396">
        <f t="shared" si="5"/>
        <v>866496.6</v>
      </c>
      <c r="U40" s="396">
        <f t="shared" si="6"/>
        <v>1305503.3999999999</v>
      </c>
    </row>
    <row r="41" spans="1:21" ht="45" customHeight="1" x14ac:dyDescent="0.25">
      <c r="A41" s="391" t="s">
        <v>160</v>
      </c>
      <c r="B41" s="392">
        <v>264</v>
      </c>
      <c r="C41" s="393">
        <v>14883</v>
      </c>
      <c r="D41" s="394">
        <v>15796</v>
      </c>
      <c r="E41" s="394">
        <v>16286</v>
      </c>
      <c r="F41" s="386">
        <v>16423</v>
      </c>
      <c r="G41" s="386">
        <v>16456</v>
      </c>
      <c r="H41" s="388">
        <v>16654</v>
      </c>
      <c r="I41" s="386">
        <v>19327</v>
      </c>
      <c r="J41" s="394">
        <v>18711</v>
      </c>
      <c r="K41" s="394">
        <v>18359</v>
      </c>
      <c r="L41" s="69">
        <v>20000</v>
      </c>
      <c r="M41" s="69">
        <v>20000</v>
      </c>
      <c r="N41" s="69">
        <v>20000</v>
      </c>
      <c r="O41" s="430">
        <f t="shared" si="9"/>
        <v>97070</v>
      </c>
      <c r="P41" s="380">
        <f t="shared" si="2"/>
        <v>153159</v>
      </c>
      <c r="Q41" s="374">
        <v>1512000</v>
      </c>
      <c r="R41" s="45">
        <f t="shared" si="3"/>
        <v>1358841</v>
      </c>
      <c r="S41" s="396">
        <f t="shared" si="4"/>
        <v>452947</v>
      </c>
      <c r="T41" s="396">
        <f t="shared" si="5"/>
        <v>213159</v>
      </c>
      <c r="U41" s="396">
        <f t="shared" si="6"/>
        <v>1298841</v>
      </c>
    </row>
    <row r="42" spans="1:21" ht="45" customHeight="1" x14ac:dyDescent="0.25">
      <c r="A42" s="391" t="s">
        <v>161</v>
      </c>
      <c r="B42" s="392">
        <v>9382.5</v>
      </c>
      <c r="C42" s="393">
        <v>39510</v>
      </c>
      <c r="D42" s="394">
        <v>40812.6</v>
      </c>
      <c r="E42" s="394">
        <v>48930</v>
      </c>
      <c r="F42" s="386">
        <v>55980</v>
      </c>
      <c r="G42" s="386">
        <v>52492.5</v>
      </c>
      <c r="H42" s="388">
        <v>59115</v>
      </c>
      <c r="I42" s="386">
        <v>52372.5</v>
      </c>
      <c r="J42" s="394">
        <v>56122.5</v>
      </c>
      <c r="K42" s="394">
        <v>58620</v>
      </c>
      <c r="L42" s="69">
        <v>60000</v>
      </c>
      <c r="M42" s="69">
        <v>60000</v>
      </c>
      <c r="N42" s="69">
        <v>60000</v>
      </c>
      <c r="O42" s="430">
        <f t="shared" si="9"/>
        <v>294742.5</v>
      </c>
      <c r="P42" s="380">
        <f t="shared" si="2"/>
        <v>473337.59999999998</v>
      </c>
      <c r="Q42" s="374">
        <v>660000</v>
      </c>
      <c r="R42" s="45">
        <f t="shared" si="3"/>
        <v>186662.40000000002</v>
      </c>
      <c r="S42" s="396">
        <f t="shared" si="4"/>
        <v>62220.80000000001</v>
      </c>
      <c r="T42" s="396">
        <f t="shared" si="5"/>
        <v>653337.59999999998</v>
      </c>
      <c r="U42" s="396">
        <f t="shared" si="6"/>
        <v>6662.4000000000233</v>
      </c>
    </row>
    <row r="43" spans="1:21" s="57" customFormat="1" ht="45" customHeight="1" x14ac:dyDescent="0.25">
      <c r="A43" s="377" t="s">
        <v>175</v>
      </c>
      <c r="B43" s="378">
        <f>B44+B45+B46</f>
        <v>0</v>
      </c>
      <c r="C43" s="379">
        <f>C44+C45+C46</f>
        <v>50282.84</v>
      </c>
      <c r="D43" s="379">
        <f t="shared" ref="D43:G43" si="25">D44+D45+D46</f>
        <v>40073.82</v>
      </c>
      <c r="E43" s="379">
        <f t="shared" si="25"/>
        <v>41446.06</v>
      </c>
      <c r="F43" s="379">
        <f t="shared" si="25"/>
        <v>47268.04</v>
      </c>
      <c r="G43" s="379">
        <f t="shared" si="25"/>
        <v>40859.619999999995</v>
      </c>
      <c r="H43" s="379">
        <f>H44+H45+H46</f>
        <v>38169.539999999994</v>
      </c>
      <c r="I43" s="379">
        <f t="shared" ref="I43:N43" si="26">I44+I45+I46</f>
        <v>47725.899999999994</v>
      </c>
      <c r="J43" s="379">
        <f t="shared" si="26"/>
        <v>42811.630000000005</v>
      </c>
      <c r="K43" s="379">
        <f t="shared" si="26"/>
        <v>33320.929999999993</v>
      </c>
      <c r="L43" s="379">
        <f t="shared" si="26"/>
        <v>53333</v>
      </c>
      <c r="M43" s="379">
        <f t="shared" si="26"/>
        <v>53333</v>
      </c>
      <c r="N43" s="379">
        <f t="shared" si="26"/>
        <v>53333</v>
      </c>
      <c r="O43" s="430">
        <f t="shared" si="9"/>
        <v>236131.56</v>
      </c>
      <c r="P43" s="380">
        <f t="shared" si="2"/>
        <v>381958.37999999995</v>
      </c>
      <c r="Q43" s="45">
        <f>Q44+Q45+Q46</f>
        <v>600000</v>
      </c>
      <c r="R43" s="45">
        <f t="shared" si="3"/>
        <v>218041.62000000005</v>
      </c>
      <c r="S43" s="396">
        <f t="shared" si="4"/>
        <v>72680.540000000023</v>
      </c>
      <c r="T43" s="396">
        <f t="shared" si="5"/>
        <v>541957.37999999989</v>
      </c>
      <c r="U43" s="396">
        <f t="shared" si="6"/>
        <v>58042.620000000112</v>
      </c>
    </row>
    <row r="44" spans="1:21" ht="45" customHeight="1" x14ac:dyDescent="0.25">
      <c r="A44" s="391" t="s">
        <v>320</v>
      </c>
      <c r="B44" s="392">
        <v>0</v>
      </c>
      <c r="C44" s="406">
        <v>5833</v>
      </c>
      <c r="D44" s="406">
        <v>5833</v>
      </c>
      <c r="E44" s="406">
        <v>5833</v>
      </c>
      <c r="F44" s="406">
        <v>4894.99</v>
      </c>
      <c r="G44" s="406">
        <v>5833.33</v>
      </c>
      <c r="H44" s="406">
        <v>5833.33</v>
      </c>
      <c r="I44" s="406">
        <v>5833.33</v>
      </c>
      <c r="J44" s="406">
        <v>5833.33</v>
      </c>
      <c r="K44" s="406">
        <v>5833.33</v>
      </c>
      <c r="L44" s="69">
        <v>5833</v>
      </c>
      <c r="M44" s="69">
        <v>5833</v>
      </c>
      <c r="N44" s="69">
        <v>5833</v>
      </c>
      <c r="O44" s="430">
        <f t="shared" si="9"/>
        <v>29165.66</v>
      </c>
      <c r="P44" s="380">
        <f t="shared" si="2"/>
        <v>51560.640000000007</v>
      </c>
      <c r="Q44" s="374">
        <v>70000</v>
      </c>
      <c r="R44" s="45">
        <f t="shared" si="3"/>
        <v>18439.359999999993</v>
      </c>
      <c r="S44" s="396">
        <f t="shared" si="4"/>
        <v>6146.4533333333311</v>
      </c>
      <c r="T44" s="396">
        <f t="shared" si="5"/>
        <v>69059.640000000014</v>
      </c>
      <c r="U44" s="396">
        <f t="shared" si="6"/>
        <v>940.35999999998603</v>
      </c>
    </row>
    <row r="45" spans="1:21" ht="45" customHeight="1" x14ac:dyDescent="0.25">
      <c r="A45" s="391" t="s">
        <v>321</v>
      </c>
      <c r="B45" s="392">
        <v>0</v>
      </c>
      <c r="C45" s="393">
        <v>29449.84</v>
      </c>
      <c r="D45" s="394">
        <v>19240.82</v>
      </c>
      <c r="E45" s="394">
        <v>20613.060000000001</v>
      </c>
      <c r="F45" s="386">
        <v>29759.65</v>
      </c>
      <c r="G45" s="386">
        <v>25484.63</v>
      </c>
      <c r="H45" s="388">
        <v>22794.55</v>
      </c>
      <c r="I45" s="386">
        <v>32350.91</v>
      </c>
      <c r="J45" s="394">
        <v>27436.639999999999</v>
      </c>
      <c r="K45" s="394">
        <v>17945.939999999999</v>
      </c>
      <c r="L45" s="69">
        <v>32500</v>
      </c>
      <c r="M45" s="69">
        <v>32500</v>
      </c>
      <c r="N45" s="69">
        <v>32500</v>
      </c>
      <c r="O45" s="430">
        <f t="shared" si="9"/>
        <v>142882.58000000002</v>
      </c>
      <c r="P45" s="380">
        <f t="shared" si="2"/>
        <v>225076.03999999998</v>
      </c>
      <c r="Q45" s="374">
        <v>330000</v>
      </c>
      <c r="R45" s="45">
        <f t="shared" si="3"/>
        <v>104923.96000000002</v>
      </c>
      <c r="S45" s="396">
        <f t="shared" si="4"/>
        <v>34974.653333333343</v>
      </c>
      <c r="T45" s="396">
        <f t="shared" si="5"/>
        <v>322576.03999999998</v>
      </c>
      <c r="U45" s="396">
        <f t="shared" si="6"/>
        <v>7423.960000000021</v>
      </c>
    </row>
    <row r="46" spans="1:21" ht="45" customHeight="1" x14ac:dyDescent="0.25">
      <c r="A46" s="391" t="s">
        <v>322</v>
      </c>
      <c r="B46" s="392">
        <v>0</v>
      </c>
      <c r="C46" s="403">
        <v>15000</v>
      </c>
      <c r="D46" s="403">
        <v>15000</v>
      </c>
      <c r="E46" s="403">
        <v>15000</v>
      </c>
      <c r="F46" s="403">
        <v>12613.4</v>
      </c>
      <c r="G46" s="386">
        <v>9541.66</v>
      </c>
      <c r="H46" s="388">
        <v>9541.66</v>
      </c>
      <c r="I46" s="386">
        <v>9541.66</v>
      </c>
      <c r="J46" s="394">
        <v>9541.66</v>
      </c>
      <c r="K46" s="394">
        <v>9541.66</v>
      </c>
      <c r="L46" s="69">
        <v>15000</v>
      </c>
      <c r="M46" s="69">
        <v>15000</v>
      </c>
      <c r="N46" s="69">
        <v>15000</v>
      </c>
      <c r="O46" s="430">
        <f t="shared" si="9"/>
        <v>64083.32</v>
      </c>
      <c r="P46" s="380">
        <f t="shared" si="2"/>
        <v>105321.70000000001</v>
      </c>
      <c r="Q46" s="374">
        <v>200000</v>
      </c>
      <c r="R46" s="45">
        <f t="shared" si="3"/>
        <v>94678.299999999988</v>
      </c>
      <c r="S46" s="396">
        <f t="shared" si="4"/>
        <v>31559.433333333331</v>
      </c>
      <c r="T46" s="396">
        <f t="shared" si="5"/>
        <v>150321.70000000001</v>
      </c>
      <c r="U46" s="396">
        <f t="shared" si="6"/>
        <v>49678.299999999988</v>
      </c>
    </row>
    <row r="47" spans="1:21" s="57" customFormat="1" ht="45" customHeight="1" x14ac:dyDescent="0.25">
      <c r="A47" s="377" t="s">
        <v>3</v>
      </c>
      <c r="B47" s="378">
        <f>B48+B49+B50+B51+B52+B53</f>
        <v>1523</v>
      </c>
      <c r="C47" s="379">
        <f>C48+C49+C50</f>
        <v>599234.67000000004</v>
      </c>
      <c r="D47" s="380">
        <f>D48+D49+D50</f>
        <v>678928.67</v>
      </c>
      <c r="E47" s="380">
        <f>E48+E49+E50</f>
        <v>670140.67000000004</v>
      </c>
      <c r="F47" s="380">
        <f>F48+F49+F50+F51+F52+F53</f>
        <v>661561.67000000004</v>
      </c>
      <c r="G47" s="380">
        <f>G48+G49+G50+G51+G52+G53</f>
        <v>665473.67000000004</v>
      </c>
      <c r="H47" s="379">
        <f>H48+H49+H50</f>
        <v>643175.67000000004</v>
      </c>
      <c r="I47" s="380">
        <f t="shared" ref="I47:N47" si="27">I48+I49+I50+I51+I52+I53</f>
        <v>589182.65</v>
      </c>
      <c r="J47" s="380">
        <f t="shared" si="27"/>
        <v>549780.65</v>
      </c>
      <c r="K47" s="380">
        <f t="shared" si="27"/>
        <v>605376</v>
      </c>
      <c r="L47" s="380">
        <f t="shared" si="27"/>
        <v>677399.65</v>
      </c>
      <c r="M47" s="380">
        <f t="shared" si="27"/>
        <v>677399.65</v>
      </c>
      <c r="N47" s="380">
        <f t="shared" si="27"/>
        <v>677399.65</v>
      </c>
      <c r="O47" s="430">
        <f t="shared" si="9"/>
        <v>3187355.5999999996</v>
      </c>
      <c r="P47" s="380">
        <f t="shared" si="2"/>
        <v>5664377.3200000003</v>
      </c>
      <c r="Q47" s="45">
        <f>Q48+Q49+Q50+Q51+Q52+Q53</f>
        <v>10100000</v>
      </c>
      <c r="R47" s="45">
        <f t="shared" si="3"/>
        <v>4435622.68</v>
      </c>
      <c r="S47" s="396">
        <f t="shared" si="4"/>
        <v>1478540.8933333333</v>
      </c>
      <c r="T47" s="396">
        <f t="shared" si="5"/>
        <v>7696576.2700000014</v>
      </c>
      <c r="U47" s="396">
        <f t="shared" si="6"/>
        <v>2403423.7299999986</v>
      </c>
    </row>
    <row r="48" spans="1:21" ht="45" customHeight="1" x14ac:dyDescent="0.25">
      <c r="A48" s="391" t="s">
        <v>201</v>
      </c>
      <c r="B48" s="392">
        <v>0</v>
      </c>
      <c r="C48" s="393">
        <v>60383</v>
      </c>
      <c r="D48" s="393">
        <v>60383</v>
      </c>
      <c r="E48" s="393">
        <v>60383</v>
      </c>
      <c r="F48" s="393">
        <v>60383</v>
      </c>
      <c r="G48" s="386">
        <v>60383</v>
      </c>
      <c r="H48" s="388">
        <v>60383</v>
      </c>
      <c r="I48" s="386">
        <v>60383</v>
      </c>
      <c r="J48" s="394">
        <v>60383</v>
      </c>
      <c r="K48" s="394">
        <v>60383</v>
      </c>
      <c r="L48" s="69">
        <v>60383</v>
      </c>
      <c r="M48" s="69">
        <v>60383</v>
      </c>
      <c r="N48" s="69">
        <v>60383</v>
      </c>
      <c r="O48" s="430">
        <f t="shared" si="9"/>
        <v>301915</v>
      </c>
      <c r="P48" s="380">
        <f t="shared" si="2"/>
        <v>543447</v>
      </c>
      <c r="Q48" s="374">
        <v>724600</v>
      </c>
      <c r="R48" s="45">
        <f t="shared" si="3"/>
        <v>181153</v>
      </c>
      <c r="S48" s="396">
        <f t="shared" si="4"/>
        <v>60384.333333333336</v>
      </c>
      <c r="T48" s="396">
        <f t="shared" si="5"/>
        <v>724596</v>
      </c>
      <c r="U48" s="396">
        <f t="shared" si="6"/>
        <v>4</v>
      </c>
    </row>
    <row r="49" spans="1:21" ht="45" customHeight="1" x14ac:dyDescent="0.25">
      <c r="A49" s="391" t="s">
        <v>202</v>
      </c>
      <c r="B49" s="392">
        <v>1523</v>
      </c>
      <c r="C49" s="393">
        <v>501835</v>
      </c>
      <c r="D49" s="394">
        <v>581529</v>
      </c>
      <c r="E49" s="394">
        <v>572741</v>
      </c>
      <c r="F49" s="386">
        <v>564162</v>
      </c>
      <c r="G49" s="386">
        <v>568074</v>
      </c>
      <c r="H49" s="388">
        <v>545776</v>
      </c>
      <c r="I49" s="386">
        <v>491783</v>
      </c>
      <c r="J49" s="394">
        <v>452381</v>
      </c>
      <c r="K49" s="394">
        <v>504996</v>
      </c>
      <c r="L49" s="69">
        <v>580000</v>
      </c>
      <c r="M49" s="69">
        <v>580000</v>
      </c>
      <c r="N49" s="69">
        <v>580000</v>
      </c>
      <c r="O49" s="430">
        <f t="shared" si="9"/>
        <v>2697377</v>
      </c>
      <c r="P49" s="380">
        <f t="shared" si="2"/>
        <v>4784800</v>
      </c>
      <c r="Q49" s="374">
        <v>8923200</v>
      </c>
      <c r="R49" s="45">
        <f t="shared" si="3"/>
        <v>4138400</v>
      </c>
      <c r="S49" s="396">
        <f t="shared" si="4"/>
        <v>1379466.6666666667</v>
      </c>
      <c r="T49" s="396">
        <f t="shared" si="5"/>
        <v>6524800</v>
      </c>
      <c r="U49" s="396">
        <f t="shared" si="6"/>
        <v>2398400</v>
      </c>
    </row>
    <row r="50" spans="1:21" ht="45" customHeight="1" x14ac:dyDescent="0.25">
      <c r="A50" s="391" t="s">
        <v>203</v>
      </c>
      <c r="B50" s="392">
        <v>0</v>
      </c>
      <c r="C50" s="393">
        <v>37016.67</v>
      </c>
      <c r="D50" s="394">
        <v>37016.67</v>
      </c>
      <c r="E50" s="394">
        <v>37016.67</v>
      </c>
      <c r="F50" s="386">
        <v>37016.67</v>
      </c>
      <c r="G50" s="386">
        <v>37016.67</v>
      </c>
      <c r="H50" s="388">
        <v>37016.67</v>
      </c>
      <c r="I50" s="386">
        <v>37016.65</v>
      </c>
      <c r="J50" s="394">
        <v>37016.65</v>
      </c>
      <c r="K50" s="394">
        <v>37016.65</v>
      </c>
      <c r="L50" s="69">
        <v>37016.65</v>
      </c>
      <c r="M50" s="69">
        <v>37016.65</v>
      </c>
      <c r="N50" s="69">
        <v>37016.65</v>
      </c>
      <c r="O50" s="430">
        <f t="shared" si="9"/>
        <v>185083.25</v>
      </c>
      <c r="P50" s="380">
        <f t="shared" si="2"/>
        <v>333149.96999999997</v>
      </c>
      <c r="Q50" s="374">
        <v>444200</v>
      </c>
      <c r="R50" s="45">
        <f t="shared" si="3"/>
        <v>111050.03000000003</v>
      </c>
      <c r="S50" s="396">
        <f t="shared" si="4"/>
        <v>37016.676666666674</v>
      </c>
      <c r="T50" s="396">
        <f t="shared" si="5"/>
        <v>444199.92000000004</v>
      </c>
      <c r="U50" s="396">
        <f t="shared" si="6"/>
        <v>7.9999999958090484E-2</v>
      </c>
    </row>
    <row r="51" spans="1:21" ht="45" customHeight="1" x14ac:dyDescent="0.25">
      <c r="A51" s="391" t="s">
        <v>204</v>
      </c>
      <c r="B51" s="392">
        <v>0</v>
      </c>
      <c r="C51" s="407">
        <v>0</v>
      </c>
      <c r="D51" s="407">
        <v>0</v>
      </c>
      <c r="E51" s="407">
        <v>0</v>
      </c>
      <c r="F51" s="402">
        <v>0</v>
      </c>
      <c r="G51" s="402">
        <v>0</v>
      </c>
      <c r="H51" s="388">
        <v>0</v>
      </c>
      <c r="I51" s="402">
        <v>0</v>
      </c>
      <c r="J51" s="407">
        <v>0</v>
      </c>
      <c r="K51" s="407">
        <v>0</v>
      </c>
      <c r="L51" s="407"/>
      <c r="M51" s="407"/>
      <c r="N51" s="407"/>
      <c r="O51" s="430">
        <f t="shared" si="9"/>
        <v>0</v>
      </c>
      <c r="P51" s="380">
        <f t="shared" si="2"/>
        <v>0</v>
      </c>
      <c r="Q51" s="374">
        <v>0</v>
      </c>
      <c r="R51" s="45">
        <f t="shared" si="3"/>
        <v>0</v>
      </c>
      <c r="S51" s="396">
        <f t="shared" si="4"/>
        <v>0</v>
      </c>
      <c r="T51" s="396">
        <f t="shared" si="5"/>
        <v>0</v>
      </c>
      <c r="U51" s="396">
        <f t="shared" si="6"/>
        <v>0</v>
      </c>
    </row>
    <row r="52" spans="1:21" ht="45" customHeight="1" x14ac:dyDescent="0.25">
      <c r="A52" s="391" t="s">
        <v>323</v>
      </c>
      <c r="B52" s="392">
        <v>0</v>
      </c>
      <c r="C52" s="407">
        <v>0</v>
      </c>
      <c r="D52" s="407">
        <v>0</v>
      </c>
      <c r="E52" s="407">
        <v>0</v>
      </c>
      <c r="F52" s="402">
        <v>0</v>
      </c>
      <c r="G52" s="402">
        <v>0</v>
      </c>
      <c r="H52" s="388">
        <v>0</v>
      </c>
      <c r="I52" s="402">
        <v>0</v>
      </c>
      <c r="J52" s="407">
        <v>0</v>
      </c>
      <c r="K52" s="407">
        <v>0</v>
      </c>
      <c r="L52" s="407"/>
      <c r="M52" s="407"/>
      <c r="N52" s="407"/>
      <c r="O52" s="430">
        <f t="shared" si="9"/>
        <v>0</v>
      </c>
      <c r="P52" s="380">
        <f t="shared" si="2"/>
        <v>0</v>
      </c>
      <c r="Q52" s="374">
        <v>0</v>
      </c>
      <c r="R52" s="45">
        <f t="shared" si="3"/>
        <v>0</v>
      </c>
      <c r="S52" s="396">
        <f t="shared" si="4"/>
        <v>0</v>
      </c>
      <c r="T52" s="396">
        <f t="shared" si="5"/>
        <v>0</v>
      </c>
      <c r="U52" s="396">
        <f t="shared" si="6"/>
        <v>0</v>
      </c>
    </row>
    <row r="53" spans="1:21" ht="45" customHeight="1" x14ac:dyDescent="0.25">
      <c r="A53" s="391" t="s">
        <v>324</v>
      </c>
      <c r="B53" s="392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388">
        <v>0</v>
      </c>
      <c r="I53" s="44">
        <v>0</v>
      </c>
      <c r="J53" s="44">
        <v>0</v>
      </c>
      <c r="K53" s="44">
        <v>2980.35</v>
      </c>
      <c r="L53" s="44"/>
      <c r="M53" s="44"/>
      <c r="N53" s="44"/>
      <c r="O53" s="430">
        <f t="shared" si="9"/>
        <v>2980.35</v>
      </c>
      <c r="P53" s="380">
        <f t="shared" si="2"/>
        <v>2980.35</v>
      </c>
      <c r="Q53" s="374">
        <v>8000</v>
      </c>
      <c r="R53" s="45">
        <f t="shared" si="3"/>
        <v>5019.6499999999996</v>
      </c>
      <c r="S53" s="396">
        <f t="shared" si="4"/>
        <v>1673.2166666666665</v>
      </c>
      <c r="T53" s="396">
        <f t="shared" si="5"/>
        <v>2980.35</v>
      </c>
      <c r="U53" s="396">
        <f t="shared" si="6"/>
        <v>5019.6499999999996</v>
      </c>
    </row>
    <row r="54" spans="1:21" s="57" customFormat="1" ht="45" customHeight="1" x14ac:dyDescent="0.25">
      <c r="A54" s="377" t="s">
        <v>207</v>
      </c>
      <c r="B54" s="378">
        <f>B55+B56+B57+B58</f>
        <v>141656.76</v>
      </c>
      <c r="C54" s="379">
        <f>C55+C56+C57</f>
        <v>1850739.85</v>
      </c>
      <c r="D54" s="380">
        <f>D55+D56+D57+D58</f>
        <v>2023800.54</v>
      </c>
      <c r="E54" s="380">
        <f>E55+E56+E57+E58</f>
        <v>1937867.4100000001</v>
      </c>
      <c r="F54" s="380">
        <f>F55+F56+F57+F58</f>
        <v>2006440.43</v>
      </c>
      <c r="G54" s="380">
        <f t="shared" ref="G54" si="28">G55+G56+G57+G58</f>
        <v>2021060.6</v>
      </c>
      <c r="H54" s="379">
        <f>H55+H56+H57+H58</f>
        <v>1983387.6300000001</v>
      </c>
      <c r="I54" s="380">
        <f t="shared" ref="I54:N54" si="29">I55+I56+I57</f>
        <v>1853895.18</v>
      </c>
      <c r="J54" s="380">
        <f t="shared" si="29"/>
        <v>1853690.01</v>
      </c>
      <c r="K54" s="380">
        <f t="shared" si="29"/>
        <v>1855605.96</v>
      </c>
      <c r="L54" s="380">
        <f t="shared" si="29"/>
        <v>1859413</v>
      </c>
      <c r="M54" s="380">
        <f t="shared" si="29"/>
        <v>1859413</v>
      </c>
      <c r="N54" s="380">
        <f t="shared" si="29"/>
        <v>1860800</v>
      </c>
      <c r="O54" s="430">
        <f t="shared" si="9"/>
        <v>9288921.9699999988</v>
      </c>
      <c r="P54" s="380">
        <f t="shared" si="2"/>
        <v>17528144.370000001</v>
      </c>
      <c r="Q54" s="45">
        <f>Q55+Q56+Q57+Q58</f>
        <v>26000000</v>
      </c>
      <c r="R54" s="45">
        <f t="shared" si="3"/>
        <v>8471855.629999999</v>
      </c>
      <c r="S54" s="396">
        <f t="shared" si="4"/>
        <v>2823951.8766666665</v>
      </c>
      <c r="T54" s="396">
        <f t="shared" si="5"/>
        <v>23107770.370000001</v>
      </c>
      <c r="U54" s="396">
        <f t="shared" si="6"/>
        <v>2892229.629999999</v>
      </c>
    </row>
    <row r="55" spans="1:21" ht="45" customHeight="1" x14ac:dyDescent="0.25">
      <c r="A55" s="391" t="s">
        <v>209</v>
      </c>
      <c r="B55" s="392">
        <v>0</v>
      </c>
      <c r="C55" s="393">
        <v>1529819.85</v>
      </c>
      <c r="D55" s="397">
        <v>1529905.24</v>
      </c>
      <c r="E55" s="394">
        <v>1531760.85</v>
      </c>
      <c r="F55" s="386">
        <v>1533750.48</v>
      </c>
      <c r="G55" s="406">
        <v>1534108.32</v>
      </c>
      <c r="H55" s="388">
        <v>1533687.61</v>
      </c>
      <c r="I55" s="406">
        <v>1531387.18</v>
      </c>
      <c r="J55" s="406">
        <v>1531162.01</v>
      </c>
      <c r="K55" s="406">
        <v>1533117.96</v>
      </c>
      <c r="L55" s="91">
        <v>1536925</v>
      </c>
      <c r="M55" s="91">
        <v>1536925</v>
      </c>
      <c r="N55" s="91">
        <v>1536925</v>
      </c>
      <c r="O55" s="430">
        <f t="shared" si="9"/>
        <v>7675054.9699999997</v>
      </c>
      <c r="P55" s="380">
        <f t="shared" si="2"/>
        <v>13788699.5</v>
      </c>
      <c r="Q55" s="374">
        <v>19765200</v>
      </c>
      <c r="R55" s="45">
        <f t="shared" si="3"/>
        <v>5976500.5</v>
      </c>
      <c r="S55" s="396">
        <f t="shared" si="4"/>
        <v>1992166.8333333333</v>
      </c>
      <c r="T55" s="396">
        <f t="shared" si="5"/>
        <v>18399474.5</v>
      </c>
      <c r="U55" s="396">
        <f t="shared" si="6"/>
        <v>1365725.5</v>
      </c>
    </row>
    <row r="56" spans="1:21" ht="45" customHeight="1" x14ac:dyDescent="0.25">
      <c r="A56" s="391" t="s">
        <v>210</v>
      </c>
      <c r="B56" s="392">
        <v>0</v>
      </c>
      <c r="C56" s="393">
        <v>301844</v>
      </c>
      <c r="D56" s="394">
        <v>306704</v>
      </c>
      <c r="E56" s="394">
        <v>306704</v>
      </c>
      <c r="F56" s="408">
        <v>306704</v>
      </c>
      <c r="G56" s="393">
        <v>306704</v>
      </c>
      <c r="H56" s="388">
        <v>306704</v>
      </c>
      <c r="I56" s="408">
        <v>306704</v>
      </c>
      <c r="J56" s="408">
        <v>306704</v>
      </c>
      <c r="K56" s="408">
        <v>306704</v>
      </c>
      <c r="L56" s="92">
        <v>306704</v>
      </c>
      <c r="M56" s="92">
        <v>306704</v>
      </c>
      <c r="N56" s="92">
        <v>306704</v>
      </c>
      <c r="O56" s="430">
        <f t="shared" si="9"/>
        <v>1533520</v>
      </c>
      <c r="P56" s="380">
        <f t="shared" si="2"/>
        <v>2755476</v>
      </c>
      <c r="Q56" s="374">
        <v>3675600</v>
      </c>
      <c r="R56" s="45">
        <f t="shared" si="3"/>
        <v>920124</v>
      </c>
      <c r="S56" s="396">
        <f t="shared" si="4"/>
        <v>306708</v>
      </c>
      <c r="T56" s="396">
        <f t="shared" si="5"/>
        <v>3675588</v>
      </c>
      <c r="U56" s="396">
        <f t="shared" si="6"/>
        <v>12</v>
      </c>
    </row>
    <row r="57" spans="1:21" ht="45" customHeight="1" x14ac:dyDescent="0.25">
      <c r="A57" s="391" t="s">
        <v>211</v>
      </c>
      <c r="B57" s="392">
        <v>0</v>
      </c>
      <c r="C57" s="409">
        <v>19076</v>
      </c>
      <c r="D57" s="394">
        <v>27328</v>
      </c>
      <c r="E57" s="394">
        <v>18828</v>
      </c>
      <c r="F57" s="386">
        <v>18828</v>
      </c>
      <c r="G57" s="386">
        <v>17171</v>
      </c>
      <c r="H57" s="388">
        <v>15784</v>
      </c>
      <c r="I57" s="388">
        <v>15804</v>
      </c>
      <c r="J57" s="374">
        <v>15824</v>
      </c>
      <c r="K57" s="374">
        <v>15784</v>
      </c>
      <c r="L57" s="71">
        <v>15784</v>
      </c>
      <c r="M57" s="71">
        <v>15784</v>
      </c>
      <c r="N57" s="71">
        <v>17171</v>
      </c>
      <c r="O57" s="430">
        <f t="shared" si="9"/>
        <v>80347</v>
      </c>
      <c r="P57" s="380">
        <f t="shared" si="2"/>
        <v>164427</v>
      </c>
      <c r="Q57" s="374">
        <v>213200</v>
      </c>
      <c r="R57" s="45">
        <f t="shared" si="3"/>
        <v>48773</v>
      </c>
      <c r="S57" s="396">
        <f t="shared" si="4"/>
        <v>16257.666666666666</v>
      </c>
      <c r="T57" s="396">
        <f t="shared" si="5"/>
        <v>213166</v>
      </c>
      <c r="U57" s="396">
        <f t="shared" si="6"/>
        <v>34</v>
      </c>
    </row>
    <row r="58" spans="1:21" ht="45" customHeight="1" x14ac:dyDescent="0.25">
      <c r="A58" s="391" t="s">
        <v>212</v>
      </c>
      <c r="B58" s="392">
        <v>141656.76</v>
      </c>
      <c r="C58" s="388">
        <v>161018.67000000001</v>
      </c>
      <c r="D58" s="394">
        <v>159863.29999999999</v>
      </c>
      <c r="E58" s="394">
        <v>80574.559999999998</v>
      </c>
      <c r="F58" s="386">
        <v>147157.95000000001</v>
      </c>
      <c r="G58" s="386">
        <v>163077.28</v>
      </c>
      <c r="H58" s="388">
        <v>127212.02</v>
      </c>
      <c r="I58" s="388">
        <v>127390.75</v>
      </c>
      <c r="J58" s="410">
        <v>141927.64000000001</v>
      </c>
      <c r="K58" s="410">
        <v>123834.24000000001</v>
      </c>
      <c r="L58" s="411">
        <v>294236.77999999997</v>
      </c>
      <c r="M58" s="411">
        <v>294236.77999999997</v>
      </c>
      <c r="N58" s="94">
        <v>294236.77999999997</v>
      </c>
      <c r="O58" s="430">
        <f t="shared" si="9"/>
        <v>1148472.22</v>
      </c>
      <c r="P58" s="380">
        <f t="shared" si="2"/>
        <v>1373713.1700000002</v>
      </c>
      <c r="Q58" s="374">
        <v>2346000</v>
      </c>
      <c r="R58" s="45">
        <f t="shared" si="3"/>
        <v>972286.82999999984</v>
      </c>
      <c r="S58" s="396">
        <f t="shared" si="4"/>
        <v>324095.60999999993</v>
      </c>
      <c r="T58" s="396">
        <f t="shared" si="5"/>
        <v>2256423.5100000002</v>
      </c>
      <c r="U58" s="396">
        <f t="shared" si="6"/>
        <v>89576.489999999758</v>
      </c>
    </row>
    <row r="59" spans="1:21" s="383" customFormat="1" ht="21.75" customHeight="1" x14ac:dyDescent="0.25">
      <c r="A59" s="377" t="s">
        <v>223</v>
      </c>
      <c r="B59" s="378">
        <f>B60+B61+B62+B63</f>
        <v>2724003.92</v>
      </c>
      <c r="C59" s="379">
        <f>C60+C61+C62+C63</f>
        <v>2162671.7399999998</v>
      </c>
      <c r="D59" s="379">
        <f t="shared" ref="D59:G59" si="30">D60+D61+D62+D63</f>
        <v>1495234.02</v>
      </c>
      <c r="E59" s="379">
        <f t="shared" si="30"/>
        <v>1906223.55</v>
      </c>
      <c r="F59" s="379">
        <f t="shared" si="30"/>
        <v>2287518.33</v>
      </c>
      <c r="G59" s="379">
        <f t="shared" si="30"/>
        <v>2125819.67</v>
      </c>
      <c r="H59" s="379">
        <f>H60+H61+H62+H63</f>
        <v>2283215.37</v>
      </c>
      <c r="I59" s="380">
        <f t="shared" ref="I59:N59" si="31">I60+I61+I62+I63</f>
        <v>2475070.25</v>
      </c>
      <c r="J59" s="380">
        <f t="shared" si="31"/>
        <v>2290702.37</v>
      </c>
      <c r="K59" s="380">
        <f t="shared" si="31"/>
        <v>1600179.94</v>
      </c>
      <c r="L59" s="380">
        <f t="shared" si="31"/>
        <v>1725833</v>
      </c>
      <c r="M59" s="380">
        <f t="shared" si="31"/>
        <v>1725833</v>
      </c>
      <c r="N59" s="380">
        <f t="shared" si="31"/>
        <v>1725833</v>
      </c>
      <c r="O59" s="430">
        <f t="shared" si="9"/>
        <v>9068381.3100000005</v>
      </c>
      <c r="P59" s="380">
        <f t="shared" si="2"/>
        <v>21350639.16</v>
      </c>
      <c r="Q59" s="45">
        <f>Q60+Q61+Q62</f>
        <v>24980000</v>
      </c>
      <c r="R59" s="45">
        <f t="shared" si="3"/>
        <v>3629360.84</v>
      </c>
      <c r="S59" s="381">
        <f t="shared" si="4"/>
        <v>1209786.9466666665</v>
      </c>
      <c r="T59" s="381">
        <f t="shared" si="5"/>
        <v>26528138.16</v>
      </c>
      <c r="U59" s="381"/>
    </row>
    <row r="60" spans="1:21" s="395" customFormat="1" ht="21.75" customHeight="1" x14ac:dyDescent="0.25">
      <c r="A60" s="391" t="s">
        <v>225</v>
      </c>
      <c r="B60" s="392">
        <v>2724003.92</v>
      </c>
      <c r="C60" s="388">
        <v>2137005.0699999998</v>
      </c>
      <c r="D60" s="394">
        <v>1468980.69</v>
      </c>
      <c r="E60" s="394">
        <v>1879550.22</v>
      </c>
      <c r="F60" s="386">
        <v>2261265</v>
      </c>
      <c r="G60" s="386">
        <v>2099986.34</v>
      </c>
      <c r="H60" s="388">
        <v>2256542.04</v>
      </c>
      <c r="I60" s="386">
        <v>2448817.25</v>
      </c>
      <c r="J60" s="394">
        <v>2264449.37</v>
      </c>
      <c r="K60" s="394">
        <v>1574346.94</v>
      </c>
      <c r="L60" s="69">
        <v>1700000</v>
      </c>
      <c r="M60" s="69">
        <v>1700000</v>
      </c>
      <c r="N60" s="69">
        <v>1700000</v>
      </c>
      <c r="O60" s="430">
        <f t="shared" si="9"/>
        <v>8938796.3100000005</v>
      </c>
      <c r="P60" s="380">
        <f t="shared" si="2"/>
        <v>21114946.84</v>
      </c>
      <c r="Q60" s="374">
        <v>24665000</v>
      </c>
      <c r="R60" s="45">
        <f t="shared" si="3"/>
        <v>3550053.16</v>
      </c>
      <c r="S60" s="381">
        <f t="shared" si="4"/>
        <v>1183351.0533333335</v>
      </c>
      <c r="T60" s="381">
        <f t="shared" si="5"/>
        <v>26214946.84</v>
      </c>
      <c r="U60" s="381">
        <f t="shared" si="6"/>
        <v>-1549946.8399999999</v>
      </c>
    </row>
    <row r="61" spans="1:21" ht="45" customHeight="1" x14ac:dyDescent="0.25">
      <c r="A61" s="391" t="s">
        <v>226</v>
      </c>
      <c r="B61" s="392">
        <v>0</v>
      </c>
      <c r="C61" s="407">
        <v>25666.67</v>
      </c>
      <c r="D61" s="386">
        <v>25833.33</v>
      </c>
      <c r="E61" s="386">
        <v>25833.33</v>
      </c>
      <c r="F61" s="386">
        <v>25833.33</v>
      </c>
      <c r="G61" s="386">
        <v>25833.33</v>
      </c>
      <c r="H61" s="388">
        <v>25833.33</v>
      </c>
      <c r="I61" s="386">
        <v>25833</v>
      </c>
      <c r="J61" s="386">
        <v>25833</v>
      </c>
      <c r="K61" s="386">
        <v>25833</v>
      </c>
      <c r="L61" s="61">
        <v>25833</v>
      </c>
      <c r="M61" s="61">
        <v>25833</v>
      </c>
      <c r="N61" s="61">
        <v>25833</v>
      </c>
      <c r="O61" s="430">
        <f t="shared" si="9"/>
        <v>129165</v>
      </c>
      <c r="P61" s="380">
        <f t="shared" si="2"/>
        <v>232332.32</v>
      </c>
      <c r="Q61" s="374">
        <v>310000</v>
      </c>
      <c r="R61" s="45">
        <f t="shared" si="3"/>
        <v>77667.679999999993</v>
      </c>
      <c r="S61" s="396">
        <f t="shared" si="4"/>
        <v>25889.226666666666</v>
      </c>
      <c r="T61" s="396">
        <f t="shared" si="5"/>
        <v>309831.32</v>
      </c>
      <c r="U61" s="396">
        <f t="shared" si="6"/>
        <v>168.67999999999302</v>
      </c>
    </row>
    <row r="62" spans="1:21" ht="45" customHeight="1" x14ac:dyDescent="0.25">
      <c r="A62" s="391" t="s">
        <v>227</v>
      </c>
      <c r="B62" s="392">
        <v>0</v>
      </c>
      <c r="C62" s="45">
        <v>0</v>
      </c>
      <c r="D62" s="45">
        <v>420</v>
      </c>
      <c r="E62" s="45">
        <v>840</v>
      </c>
      <c r="F62" s="386">
        <v>420</v>
      </c>
      <c r="G62" s="44">
        <v>0</v>
      </c>
      <c r="H62" s="388">
        <v>840</v>
      </c>
      <c r="I62" s="386">
        <v>420</v>
      </c>
      <c r="J62" s="394">
        <v>420</v>
      </c>
      <c r="K62" s="394"/>
      <c r="L62" s="394"/>
      <c r="M62" s="394"/>
      <c r="N62" s="394"/>
      <c r="O62" s="430">
        <f t="shared" si="9"/>
        <v>420</v>
      </c>
      <c r="P62" s="380">
        <f t="shared" si="2"/>
        <v>3360</v>
      </c>
      <c r="Q62" s="374">
        <v>5000</v>
      </c>
      <c r="R62" s="45">
        <f t="shared" si="3"/>
        <v>1640</v>
      </c>
      <c r="S62" s="396">
        <f t="shared" si="4"/>
        <v>546.66666666666663</v>
      </c>
      <c r="T62" s="396">
        <f t="shared" si="5"/>
        <v>3360</v>
      </c>
      <c r="U62" s="396">
        <f t="shared" si="6"/>
        <v>1640</v>
      </c>
    </row>
    <row r="63" spans="1:21" ht="45" customHeight="1" x14ac:dyDescent="0.25">
      <c r="A63" s="391" t="s">
        <v>228</v>
      </c>
      <c r="B63" s="392">
        <v>0</v>
      </c>
      <c r="C63" s="45">
        <v>0</v>
      </c>
      <c r="D63" s="45">
        <v>0</v>
      </c>
      <c r="E63" s="45">
        <v>0</v>
      </c>
      <c r="F63" s="386"/>
      <c r="G63" s="44">
        <v>0</v>
      </c>
      <c r="H63" s="388">
        <v>0</v>
      </c>
      <c r="I63" s="386">
        <v>0</v>
      </c>
      <c r="J63" s="394">
        <v>0</v>
      </c>
      <c r="K63" s="394">
        <v>0</v>
      </c>
      <c r="L63" s="394"/>
      <c r="M63" s="394"/>
      <c r="N63" s="394"/>
      <c r="O63" s="430">
        <f t="shared" si="9"/>
        <v>0</v>
      </c>
      <c r="P63" s="380">
        <f t="shared" si="2"/>
        <v>0</v>
      </c>
      <c r="Q63" s="374">
        <v>20000</v>
      </c>
      <c r="R63" s="45">
        <f t="shared" si="3"/>
        <v>20000</v>
      </c>
      <c r="S63" s="396">
        <f t="shared" si="4"/>
        <v>6666.666666666667</v>
      </c>
      <c r="T63" s="396">
        <f t="shared" si="5"/>
        <v>0</v>
      </c>
      <c r="U63" s="396">
        <f t="shared" si="6"/>
        <v>20000</v>
      </c>
    </row>
    <row r="64" spans="1:21" s="57" customFormat="1" ht="45" customHeight="1" x14ac:dyDescent="0.25">
      <c r="A64" s="377" t="s">
        <v>233</v>
      </c>
      <c r="B64" s="378">
        <f>B65+B66</f>
        <v>0</v>
      </c>
      <c r="C64" s="379">
        <f t="shared" ref="C64:G64" si="32">C65+C66</f>
        <v>78108.41</v>
      </c>
      <c r="D64" s="380">
        <f t="shared" si="32"/>
        <v>0</v>
      </c>
      <c r="E64" s="380">
        <f t="shared" si="32"/>
        <v>60197.84</v>
      </c>
      <c r="F64" s="380">
        <f t="shared" si="32"/>
        <v>70220.09</v>
      </c>
      <c r="G64" s="380">
        <f t="shared" si="32"/>
        <v>59785.61</v>
      </c>
      <c r="H64" s="379">
        <f>H65+H66</f>
        <v>100164.70999999999</v>
      </c>
      <c r="I64" s="380">
        <f t="shared" ref="I64:N64" si="33">I65+I66</f>
        <v>89166.69</v>
      </c>
      <c r="J64" s="380">
        <f t="shared" si="33"/>
        <v>0</v>
      </c>
      <c r="K64" s="380">
        <f t="shared" si="33"/>
        <v>38180.5</v>
      </c>
      <c r="L64" s="380">
        <f t="shared" si="33"/>
        <v>85000</v>
      </c>
      <c r="M64" s="380">
        <f t="shared" si="33"/>
        <v>85000</v>
      </c>
      <c r="N64" s="380">
        <f t="shared" si="33"/>
        <v>85000</v>
      </c>
      <c r="O64" s="430">
        <f t="shared" si="9"/>
        <v>293180.5</v>
      </c>
      <c r="P64" s="380">
        <f t="shared" si="2"/>
        <v>495823.85000000003</v>
      </c>
      <c r="Q64" s="45">
        <f>Q65+Q66</f>
        <v>1000000</v>
      </c>
      <c r="R64" s="45">
        <f t="shared" si="3"/>
        <v>504176.14999999997</v>
      </c>
      <c r="S64" s="396">
        <f t="shared" si="4"/>
        <v>168058.71666666665</v>
      </c>
      <c r="T64" s="396">
        <f t="shared" si="5"/>
        <v>750823.85000000009</v>
      </c>
      <c r="U64" s="396">
        <f t="shared" si="6"/>
        <v>249176.14999999991</v>
      </c>
    </row>
    <row r="65" spans="1:21" ht="45" customHeight="1" x14ac:dyDescent="0.25">
      <c r="A65" s="391" t="s">
        <v>234</v>
      </c>
      <c r="B65" s="392">
        <v>0</v>
      </c>
      <c r="C65" s="44">
        <v>63615.33</v>
      </c>
      <c r="D65" s="394">
        <v>0</v>
      </c>
      <c r="E65" s="394">
        <v>53408.46</v>
      </c>
      <c r="F65" s="386">
        <v>51479</v>
      </c>
      <c r="G65" s="386">
        <v>47598.66</v>
      </c>
      <c r="H65" s="388">
        <v>85395.43</v>
      </c>
      <c r="I65" s="388">
        <v>76980.710000000006</v>
      </c>
      <c r="J65" s="374">
        <v>0</v>
      </c>
      <c r="K65" s="374">
        <v>34202.879999999997</v>
      </c>
      <c r="L65" s="71">
        <v>65000</v>
      </c>
      <c r="M65" s="71">
        <v>65000</v>
      </c>
      <c r="N65" s="71">
        <v>65000</v>
      </c>
      <c r="O65" s="430">
        <f t="shared" si="9"/>
        <v>229202.88</v>
      </c>
      <c r="P65" s="380">
        <f t="shared" si="2"/>
        <v>412680.47000000003</v>
      </c>
      <c r="Q65" s="374">
        <v>800000</v>
      </c>
      <c r="R65" s="45">
        <f t="shared" si="3"/>
        <v>387319.52999999997</v>
      </c>
      <c r="S65" s="396">
        <f t="shared" si="4"/>
        <v>129106.51</v>
      </c>
      <c r="T65" s="396">
        <f t="shared" si="5"/>
        <v>607680.47</v>
      </c>
      <c r="U65" s="396">
        <f t="shared" si="6"/>
        <v>192319.53000000003</v>
      </c>
    </row>
    <row r="66" spans="1:21" s="63" customFormat="1" ht="45" customHeight="1" x14ac:dyDescent="0.25">
      <c r="A66" s="398" t="s">
        <v>235</v>
      </c>
      <c r="B66" s="399">
        <v>0</v>
      </c>
      <c r="C66" s="44">
        <v>14493.08</v>
      </c>
      <c r="D66" s="394">
        <v>0</v>
      </c>
      <c r="E66" s="386">
        <v>6789.38</v>
      </c>
      <c r="F66" s="386">
        <v>18741.09</v>
      </c>
      <c r="G66" s="386">
        <v>12186.95</v>
      </c>
      <c r="H66" s="388">
        <v>14769.28</v>
      </c>
      <c r="I66" s="388">
        <v>12185.98</v>
      </c>
      <c r="J66" s="388">
        <v>0</v>
      </c>
      <c r="K66" s="388">
        <v>3977.62</v>
      </c>
      <c r="L66" s="68">
        <v>20000</v>
      </c>
      <c r="M66" s="68">
        <v>20000</v>
      </c>
      <c r="N66" s="68">
        <v>20000</v>
      </c>
      <c r="O66" s="430">
        <f t="shared" si="9"/>
        <v>63977.619999999995</v>
      </c>
      <c r="P66" s="380">
        <f t="shared" si="2"/>
        <v>83143.37999999999</v>
      </c>
      <c r="Q66" s="388">
        <v>200000</v>
      </c>
      <c r="R66" s="45">
        <f t="shared" si="3"/>
        <v>116856.62000000001</v>
      </c>
      <c r="S66" s="396">
        <f t="shared" si="4"/>
        <v>38952.206666666672</v>
      </c>
      <c r="T66" s="396">
        <f t="shared" si="5"/>
        <v>143143.38</v>
      </c>
      <c r="U66" s="396">
        <f t="shared" si="6"/>
        <v>56856.619999999995</v>
      </c>
    </row>
    <row r="67" spans="1:21" s="57" customFormat="1" ht="45" customHeight="1" x14ac:dyDescent="0.25">
      <c r="A67" s="412" t="s">
        <v>325</v>
      </c>
      <c r="B67" s="379">
        <f>B68</f>
        <v>163864.79999999999</v>
      </c>
      <c r="C67" s="379">
        <f>C68</f>
        <v>157808.26999999999</v>
      </c>
      <c r="D67" s="379">
        <f t="shared" ref="D67:G67" si="34">D68</f>
        <v>166387.84</v>
      </c>
      <c r="E67" s="379">
        <f t="shared" si="34"/>
        <v>183867.7</v>
      </c>
      <c r="F67" s="379">
        <f t="shared" si="34"/>
        <v>457843.66</v>
      </c>
      <c r="G67" s="379">
        <f t="shared" si="34"/>
        <v>225250.87</v>
      </c>
      <c r="H67" s="413">
        <f>H68</f>
        <v>244868</v>
      </c>
      <c r="I67" s="414">
        <f>I68</f>
        <v>334418.11</v>
      </c>
      <c r="J67" s="414">
        <f>J68</f>
        <v>279136.40000000002</v>
      </c>
      <c r="K67" s="414">
        <f>K68</f>
        <v>243939.17</v>
      </c>
      <c r="L67" s="414">
        <f t="shared" ref="L67:N67" si="35">L68</f>
        <v>0</v>
      </c>
      <c r="M67" s="414">
        <f t="shared" si="35"/>
        <v>0</v>
      </c>
      <c r="N67" s="414">
        <f t="shared" si="35"/>
        <v>11042615.18</v>
      </c>
      <c r="O67" s="430">
        <f t="shared" si="9"/>
        <v>11565690.75</v>
      </c>
      <c r="P67" s="380">
        <f t="shared" si="2"/>
        <v>2457384.8199999994</v>
      </c>
      <c r="Q67" s="45">
        <f>Q68</f>
        <v>13500000</v>
      </c>
      <c r="R67" s="45">
        <f t="shared" si="3"/>
        <v>11042615.18</v>
      </c>
      <c r="S67" s="396">
        <f t="shared" si="4"/>
        <v>3680871.7266666666</v>
      </c>
      <c r="T67" s="396">
        <f t="shared" si="5"/>
        <v>13500000</v>
      </c>
      <c r="U67" s="396">
        <f t="shared" si="6"/>
        <v>0</v>
      </c>
    </row>
    <row r="68" spans="1:21" ht="45" customHeight="1" x14ac:dyDescent="0.25">
      <c r="A68" s="415" t="s">
        <v>326</v>
      </c>
      <c r="B68" s="374">
        <v>163864.79999999999</v>
      </c>
      <c r="C68" s="374">
        <v>157808.26999999999</v>
      </c>
      <c r="D68" s="394">
        <v>166387.84</v>
      </c>
      <c r="E68" s="394">
        <v>183867.7</v>
      </c>
      <c r="F68" s="386">
        <v>457843.66</v>
      </c>
      <c r="G68" s="386">
        <v>225250.87</v>
      </c>
      <c r="H68" s="388">
        <v>244868</v>
      </c>
      <c r="I68" s="416">
        <v>334418.11</v>
      </c>
      <c r="J68" s="416">
        <v>279136.40000000002</v>
      </c>
      <c r="K68" s="416">
        <v>243939.17</v>
      </c>
      <c r="L68" s="416"/>
      <c r="M68" s="416"/>
      <c r="N68" s="416">
        <v>11042615.18</v>
      </c>
      <c r="O68" s="430">
        <f t="shared" ref="O68" si="36">SUM(J68:N68)</f>
        <v>11565690.75</v>
      </c>
      <c r="P68" s="380">
        <f t="shared" ref="P68" si="37">B68+C68+D68+E68+F68+G68+H68+I68+J68+K68</f>
        <v>2457384.8199999994</v>
      </c>
      <c r="Q68" s="374">
        <v>13500000</v>
      </c>
      <c r="R68" s="45">
        <f t="shared" ref="R68" si="38">Q68-P68</f>
        <v>11042615.18</v>
      </c>
      <c r="S68" s="396">
        <f t="shared" ref="S68" si="39">R68/3</f>
        <v>3680871.7266666666</v>
      </c>
      <c r="T68" s="396">
        <f t="shared" ref="T68" si="40">B68+C68+D68+E68+F68+G68+H68+I68+J68+K68+L68+M68+N68</f>
        <v>13500000</v>
      </c>
      <c r="U68" s="396">
        <f t="shared" ref="U68" si="41">Q68-T68</f>
        <v>0</v>
      </c>
    </row>
    <row r="69" spans="1:21" ht="58.5" customHeight="1" x14ac:dyDescent="0.25">
      <c r="H69" s="421"/>
      <c r="I69" s="422"/>
      <c r="J69" s="422"/>
      <c r="K69" s="422"/>
      <c r="L69" s="423"/>
      <c r="M69" s="423"/>
      <c r="N69" s="423"/>
      <c r="O69" s="431"/>
      <c r="P69" s="423"/>
      <c r="Q69" s="423"/>
      <c r="R69" s="423"/>
    </row>
    <row r="70" spans="1:21" ht="45" customHeight="1" x14ac:dyDescent="0.25">
      <c r="H70" s="424"/>
      <c r="I70" s="425"/>
      <c r="J70" s="425"/>
      <c r="K70" s="425"/>
      <c r="L70" s="425"/>
      <c r="M70" s="425"/>
      <c r="N70" s="425"/>
      <c r="O70" s="432"/>
      <c r="P70" s="425"/>
      <c r="Q70" s="425"/>
      <c r="R70" s="425"/>
    </row>
    <row r="71" spans="1:21" ht="45" customHeight="1" x14ac:dyDescent="0.25">
      <c r="H71" s="424"/>
      <c r="I71" s="425"/>
      <c r="J71" s="425"/>
      <c r="K71" s="425"/>
      <c r="L71" s="425"/>
      <c r="M71" s="425"/>
      <c r="N71" s="425"/>
      <c r="O71" s="432"/>
      <c r="P71" s="425"/>
      <c r="Q71" s="425"/>
      <c r="R71" s="425"/>
    </row>
    <row r="72" spans="1:21" ht="45" customHeight="1" x14ac:dyDescent="0.25">
      <c r="K72" s="427"/>
      <c r="L72" s="427"/>
      <c r="M72" s="427"/>
      <c r="N72" s="427"/>
      <c r="O72" s="433"/>
      <c r="P72" s="428"/>
    </row>
    <row r="73" spans="1:21" ht="45" customHeight="1" x14ac:dyDescent="0.25">
      <c r="K73" s="429"/>
      <c r="L73" s="429"/>
      <c r="M73" s="429"/>
      <c r="N73" s="429"/>
      <c r="O73" s="432"/>
      <c r="P73" s="428"/>
    </row>
    <row r="74" spans="1:21" ht="45" customHeight="1" x14ac:dyDescent="0.25">
      <c r="G74" s="426"/>
    </row>
  </sheetData>
  <mergeCells count="1">
    <mergeCell ref="A1:P1"/>
  </mergeCells>
  <pageMargins left="0.7" right="0.7" top="0.75" bottom="0.75" header="0.3" footer="0.3"/>
  <pageSetup paperSize="9" orientation="portrait" horizontalDpi="4294967294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პროგრამები</vt:lpstr>
      <vt:lpstr>სოცი-ხარჯვა 1 ივლისი</vt:lpstr>
      <vt:lpstr>ნსდს-საკასო 1 ივლისი</vt:lpstr>
      <vt:lpstr>სოცი-საკასო 1 ივლისი</vt:lpstr>
      <vt:lpstr>დაზუსტებული-8,09,16</vt:lpstr>
      <vt:lpstr>მოსალოდნელი</vt:lpstr>
      <vt:lpstr>მედიკამენტები</vt:lpstr>
      <vt:lpstr>Sheet2</vt:lpstr>
      <vt:lpstr>პროგრამები!Print_Area</vt:lpstr>
      <vt:lpstr>პროგრამები!Print_Titles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Ekaterine Adamia</cp:lastModifiedBy>
  <cp:lastPrinted>2015-11-24T15:14:35Z</cp:lastPrinted>
  <dcterms:created xsi:type="dcterms:W3CDTF">2015-11-13T09:57:34Z</dcterms:created>
  <dcterms:modified xsi:type="dcterms:W3CDTF">2016-10-11T14:29:10Z</dcterms:modified>
</cp:coreProperties>
</file>