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Y17" i="1" l="1"/>
  <c r="Y18" i="1"/>
  <c r="L30" i="2"/>
  <c r="L28" i="2"/>
  <c r="L26" i="2"/>
  <c r="O14" i="2"/>
  <c r="F14" i="2"/>
  <c r="L5" i="2"/>
  <c r="AF19" i="1"/>
  <c r="AH17" i="1"/>
  <c r="AF17" i="1"/>
  <c r="AK17" i="1"/>
  <c r="AD17" i="1"/>
  <c r="B17" i="2"/>
  <c r="H17" i="2"/>
  <c r="C17" i="2"/>
  <c r="K16" i="2"/>
  <c r="F16" i="2"/>
  <c r="L16" i="2" s="1"/>
  <c r="O16" i="2" s="1"/>
  <c r="K15" i="2"/>
  <c r="F15" i="2"/>
  <c r="G17" i="2"/>
  <c r="K13" i="2"/>
  <c r="F13" i="2"/>
  <c r="K12" i="2"/>
  <c r="F12" i="2"/>
  <c r="K11" i="2"/>
  <c r="F11" i="2"/>
  <c r="K10" i="2"/>
  <c r="F10" i="2"/>
  <c r="K9" i="2"/>
  <c r="F9" i="2"/>
  <c r="K8" i="2"/>
  <c r="F8" i="2"/>
  <c r="K7" i="2"/>
  <c r="J7" i="2"/>
  <c r="F7" i="2"/>
  <c r="L7" i="2" s="1"/>
  <c r="O7" i="2" s="1"/>
  <c r="E7" i="2"/>
  <c r="K6" i="2"/>
  <c r="F6" i="2"/>
  <c r="L6" i="2" s="1"/>
  <c r="O6" i="2" s="1"/>
  <c r="K5" i="2"/>
  <c r="F5" i="2"/>
  <c r="F17" i="2" s="1"/>
  <c r="F19" i="2" s="1"/>
  <c r="L15" i="2" l="1"/>
  <c r="O15" i="2" s="1"/>
  <c r="L13" i="2"/>
  <c r="O13" i="2" s="1"/>
  <c r="L12" i="2"/>
  <c r="O12" i="2" s="1"/>
  <c r="L11" i="2"/>
  <c r="O11" i="2" s="1"/>
  <c r="L10" i="2"/>
  <c r="O10" i="2" s="1"/>
  <c r="L9" i="2"/>
  <c r="O9" i="2" s="1"/>
  <c r="L8" i="2"/>
  <c r="O8" i="2" s="1"/>
  <c r="K14" i="2"/>
  <c r="K17" i="2" s="1"/>
  <c r="K19" i="2" s="1"/>
  <c r="L14" i="2" l="1"/>
  <c r="O5" i="2"/>
  <c r="L17" i="2"/>
  <c r="L19" i="2" s="1"/>
  <c r="L22" i="2" s="1"/>
  <c r="L23" i="2" s="1"/>
  <c r="AL16" i="1" l="1"/>
  <c r="Y16" i="1"/>
  <c r="AI16" i="1" s="1"/>
  <c r="S16" i="1"/>
  <c r="P16" i="1"/>
  <c r="C16" i="1"/>
  <c r="AL15" i="1"/>
  <c r="Y15" i="1"/>
  <c r="S15" i="1"/>
  <c r="P15" i="1"/>
  <c r="C15" i="1"/>
  <c r="AL14" i="1"/>
  <c r="Y14" i="1"/>
  <c r="AI14" i="1" s="1"/>
  <c r="X14" i="1"/>
  <c r="AB14" i="1" s="1"/>
  <c r="V14" i="1"/>
  <c r="V17" i="1" s="1"/>
  <c r="S14" i="1"/>
  <c r="P14" i="1"/>
  <c r="C14" i="1"/>
  <c r="AL13" i="1"/>
  <c r="Y13" i="1"/>
  <c r="AI13" i="1" s="1"/>
  <c r="S13" i="1"/>
  <c r="P13" i="1"/>
  <c r="C13" i="1"/>
  <c r="AL12" i="1"/>
  <c r="AD12" i="1"/>
  <c r="AG12" i="1" s="1"/>
  <c r="AC12" i="1"/>
  <c r="Z12" i="1"/>
  <c r="Y12" i="1"/>
  <c r="AK12" i="1" s="1"/>
  <c r="P12" i="1"/>
  <c r="C12" i="1"/>
  <c r="AL11" i="1"/>
  <c r="AC11" i="1"/>
  <c r="AD11" i="1" s="1"/>
  <c r="AG11" i="1" s="1"/>
  <c r="Y11" i="1"/>
  <c r="AI11" i="1" s="1"/>
  <c r="P11" i="1"/>
  <c r="C11" i="1"/>
  <c r="AL10" i="1"/>
  <c r="Y10" i="1"/>
  <c r="S10" i="1"/>
  <c r="P10" i="1"/>
  <c r="C10" i="1"/>
  <c r="AL9" i="1"/>
  <c r="Z9" i="1"/>
  <c r="AA9" i="1" s="1"/>
  <c r="AC9" i="1" s="1"/>
  <c r="AD9" i="1" s="1"/>
  <c r="AG9" i="1" s="1"/>
  <c r="Y9" i="1"/>
  <c r="AI9" i="1" s="1"/>
  <c r="S9" i="1"/>
  <c r="P9" i="1"/>
  <c r="C9" i="1"/>
  <c r="AL8" i="1"/>
  <c r="Y8" i="1"/>
  <c r="S8" i="1"/>
  <c r="P8" i="1"/>
  <c r="C8" i="1"/>
  <c r="AL7" i="1"/>
  <c r="Z7" i="1"/>
  <c r="AA7" i="1" s="1"/>
  <c r="AC7" i="1" s="1"/>
  <c r="AD7" i="1" s="1"/>
  <c r="AG7" i="1" s="1"/>
  <c r="Y7" i="1"/>
  <c r="AI7" i="1" s="1"/>
  <c r="S7" i="1"/>
  <c r="P7" i="1"/>
  <c r="C7" i="1"/>
  <c r="AL6" i="1"/>
  <c r="AI6" i="1"/>
  <c r="AD6" i="1"/>
  <c r="AG6" i="1" s="1"/>
  <c r="AC6" i="1"/>
  <c r="Z6" i="1"/>
  <c r="Y6" i="1"/>
  <c r="AK6" i="1" s="1"/>
  <c r="P6" i="1"/>
  <c r="C6" i="1"/>
  <c r="AL5" i="1"/>
  <c r="Z5" i="1"/>
  <c r="AA5" i="1" s="1"/>
  <c r="AC5" i="1" s="1"/>
  <c r="AD5" i="1" s="1"/>
  <c r="AG5" i="1" s="1"/>
  <c r="Y5" i="1"/>
  <c r="AI5" i="1" s="1"/>
  <c r="S5" i="1"/>
  <c r="S17" i="1" s="1"/>
  <c r="P5" i="1"/>
  <c r="P17" i="1" s="1"/>
  <c r="C5" i="1"/>
  <c r="AM6" i="1" l="1"/>
  <c r="AM12" i="1"/>
  <c r="AK5" i="1"/>
  <c r="AM5" i="1" s="1"/>
  <c r="AK7" i="1"/>
  <c r="AM7" i="1" s="1"/>
  <c r="AI8" i="1"/>
  <c r="AK9" i="1"/>
  <c r="AM9" i="1" s="1"/>
  <c r="AI10" i="1"/>
  <c r="AK11" i="1"/>
  <c r="AM11" i="1" s="1"/>
  <c r="AI12" i="1"/>
  <c r="Z13" i="1"/>
  <c r="AA13" i="1" s="1"/>
  <c r="AC13" i="1" s="1"/>
  <c r="AD13" i="1" s="1"/>
  <c r="AG13" i="1" s="1"/>
  <c r="AI15" i="1"/>
  <c r="Z16" i="1"/>
  <c r="AA16" i="1" s="1"/>
  <c r="AC16" i="1" s="1"/>
  <c r="AD16" i="1" s="1"/>
  <c r="AG16" i="1" s="1"/>
  <c r="Z8" i="1"/>
  <c r="AA8" i="1" s="1"/>
  <c r="AC8" i="1" s="1"/>
  <c r="AD8" i="1" s="1"/>
  <c r="AG8" i="1" s="1"/>
  <c r="Z10" i="1"/>
  <c r="AA10" i="1" s="1"/>
  <c r="AC10" i="1" s="1"/>
  <c r="AD10" i="1" s="1"/>
  <c r="AG10" i="1" s="1"/>
  <c r="Z11" i="1"/>
  <c r="Z14" i="1"/>
  <c r="AA14" i="1" s="1"/>
  <c r="AC14" i="1" s="1"/>
  <c r="AD14" i="1" s="1"/>
  <c r="AG14" i="1" s="1"/>
  <c r="Z15" i="1"/>
  <c r="AA15" i="1" s="1"/>
  <c r="AC15" i="1" s="1"/>
  <c r="AD15" i="1" s="1"/>
  <c r="AG15" i="1" s="1"/>
  <c r="AK14" i="1" l="1"/>
  <c r="AM14" i="1" s="1"/>
  <c r="AK8" i="1"/>
  <c r="AM8" i="1" s="1"/>
  <c r="AK10" i="1"/>
  <c r="AM10" i="1" s="1"/>
  <c r="AK16" i="1"/>
  <c r="AM16" i="1" s="1"/>
  <c r="AK13" i="1"/>
  <c r="AM13" i="1" s="1"/>
  <c r="AK15" i="1"/>
  <c r="AM15" i="1" s="1"/>
</calcChain>
</file>

<file path=xl/sharedStrings.xml><?xml version="1.0" encoding="utf-8"?>
<sst xmlns="http://schemas.openxmlformats.org/spreadsheetml/2006/main" count="81" uniqueCount="69">
  <si>
    <t>თვე</t>
  </si>
  <si>
    <t>დღე</t>
  </si>
  <si>
    <t>საწოლდღის ფასი გრძელვადიანი</t>
  </si>
  <si>
    <t>მწვავე ვაუჩერი</t>
  </si>
  <si>
    <t>მწვავე დატვირთვა</t>
  </si>
  <si>
    <t>2016 წელი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</si>
  <si>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</si>
  <si>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</si>
  <si>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</si>
  <si>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</si>
  <si>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</si>
  <si>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</si>
  <si>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</si>
  <si>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</si>
  <si>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</si>
  <si>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 xml:space="preserve">     ჯამი</t>
  </si>
  <si>
    <t>2016 10 თვე-მწვავე საწოლდღე</t>
  </si>
  <si>
    <t>შემთხვევა-მწვავე</t>
  </si>
  <si>
    <t>2016 10 თვე-გრძელვადიანი საწოლდღე</t>
  </si>
  <si>
    <t>შემთხვევა-გრძელვადიანი</t>
  </si>
  <si>
    <t>2016 10 თვე-191 საწოლდღე</t>
  </si>
  <si>
    <t>შემთხვევა-191</t>
  </si>
  <si>
    <t>191 საწოლი</t>
  </si>
  <si>
    <t>გრძელვადიანი საწოლი</t>
  </si>
  <si>
    <t>გრძელვადიანის ხარჯი ახალი ფასით</t>
  </si>
  <si>
    <t>გრძელვადიანის სავარაუდო ხარჯი 10 თვე ახალი პირობით</t>
  </si>
  <si>
    <t>191 ხარჯი 10 თვე</t>
  </si>
  <si>
    <t>მწვავეს ხარჯი 10 თვე</t>
  </si>
  <si>
    <t>მწვავე საწოლი</t>
  </si>
  <si>
    <t>პროგრამით მწვავე საწოლი</t>
  </si>
  <si>
    <t>სხვაობა მწვავე</t>
  </si>
  <si>
    <t>პროგრამით გრძელვადიანი საწოლი</t>
  </si>
  <si>
    <t>სხვაობა გრძელვადიანი</t>
  </si>
  <si>
    <t>ჯამური საწოლები შესრულების მიხედვით</t>
  </si>
  <si>
    <t>ჯამური პროგრამით</t>
  </si>
  <si>
    <t>სხვაობა ჯამური</t>
  </si>
  <si>
    <t>შპს "ფსიქიკური ჯანმრთელობის და ნარკომანიის პრევენციის ცენტრი"</t>
  </si>
  <si>
    <t>ქ. თბილისი შპს ,, # 5 კლინიკური საავადმყოფო''</t>
  </si>
  <si>
    <t>შპს "ბედიანის ფსიქიატრიული საავადმყოფო"</t>
  </si>
  <si>
    <t>შპს "ქუთაისის ფსიქიკური ჯანმრთელობის ცენტრი"</t>
  </si>
  <si>
    <t>შპს ,,რესპუბლიკური, კლინიკური, ფსიქონევროლოგიური საავადმყოფო"</t>
  </si>
  <si>
    <t>შპს "ქალაქ თბილისის ფსიქიკური ჯანმრთელობის ცენტრი"</t>
  </si>
  <si>
    <t>შპს. აკად. ო. ღუდუშაურის სახელობის ეროვნული სამედიცინო ცენტრი</t>
  </si>
  <si>
    <t>შპს „უნიმედი კახეთი” თბილისის რეფერალური ჰოსპიტალი</t>
  </si>
  <si>
    <t>შპს ''რუსთავის ფსიქიკური ჯანმრთელობის ცენტრი''</t>
  </si>
  <si>
    <t>შპს აკად. ბ. ნანეიშვილის სახ. ფსიქიკური ჯანმრთელობის ეროვნული ცენტრი</t>
  </si>
  <si>
    <t>შპს "სენაკის სარაიონთაშორისო ფსიქონევროლოგიური დისპანსერი"</t>
  </si>
  <si>
    <t>შპს "ალ. ქაჯაიას სახ. სურამის ფსიქიატრიული საავადმყოფო</t>
  </si>
  <si>
    <t>სტაციონარული კომპონენტის ბიუჯეტი (ლარი)</t>
  </si>
  <si>
    <t>საწოლფონდი ოფიციალური</t>
  </si>
  <si>
    <t>მწვავე საწოლი ფაქტობრივი</t>
  </si>
  <si>
    <t>საშუალო მწვავე საწოლდღე</t>
  </si>
  <si>
    <t>მწვავე ვაუჩერის ღირებულება</t>
  </si>
  <si>
    <t>სავარაუდო ბიუჯეტი (მწვავე შემთხვევების)</t>
  </si>
  <si>
    <t>ქრონიკული საწოლი ფაქტობრივი</t>
  </si>
  <si>
    <t>არანებაყოფლობითი საწოლი</t>
  </si>
  <si>
    <t>თვის დღეები</t>
  </si>
  <si>
    <t>ქრონიკული საწოლდღის ღირებულება</t>
  </si>
  <si>
    <t>სავარაუდო ბიუჯეტი (ქრონიკული შემთხვევების)</t>
  </si>
  <si>
    <t>სულ თვის ბიუჯეტი</t>
  </si>
  <si>
    <t>2016 შესრულების მიხედვით თვიური ხარჯი</t>
  </si>
  <si>
    <t>სხვაობა</t>
  </si>
  <si>
    <t xml:space="preserve">სულ </t>
  </si>
  <si>
    <t xml:space="preserve">სულ წლიური </t>
  </si>
  <si>
    <t>ქუტირის დაცვის თანხა წლიური</t>
  </si>
  <si>
    <t>ქუტირის დაცვის თანხა თვეში</t>
  </si>
  <si>
    <t>საჭირო ბიუჯეტი</t>
  </si>
  <si>
    <t xml:space="preserve">სულ ბიუჯეტი </t>
  </si>
  <si>
    <t>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</si>
</sst>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₾_-;\-* #,##0.00\ _₾_-;_-* &quot;-&quot;??\ _₾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name val="Sylfaen"/>
      <family val="1"/>
      <charset val="204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43" fontId="0" fillId="0" borderId="0" xfId="0" applyNumberFormat="1"/>
    <xf numFmtId="0" fontId="5" fillId="0" borderId="0" xfId="0" applyFont="1" applyBorder="1" applyAlignment="1">
      <alignment horizontal="center" vertical="center"/>
    </xf>
    <xf numFmtId="43" fontId="0" fillId="2" borderId="0" xfId="0" applyNumberFormat="1" applyFill="1"/>
    <xf numFmtId="0" fontId="5" fillId="0" borderId="2" xfId="0" applyFont="1" applyBorder="1"/>
    <xf numFmtId="43" fontId="0" fillId="0" borderId="1" xfId="0" applyNumberFormat="1" applyBorder="1"/>
    <xf numFmtId="4" fontId="6" fillId="3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0" xfId="1" applyFont="1"/>
    <xf numFmtId="4" fontId="6" fillId="5" borderId="1" xfId="0" applyNumberFormat="1" applyFont="1" applyFill="1" applyBorder="1" applyAlignment="1">
      <alignment horizontal="center" vertical="center"/>
    </xf>
    <xf numFmtId="2" fontId="0" fillId="0" borderId="0" xfId="0" applyNumberFormat="1" applyBorder="1"/>
    <xf numFmtId="3" fontId="0" fillId="0" borderId="0" xfId="0" applyNumberFormat="1" applyAlignment="1">
      <alignment horizontal="left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0" fillId="2" borderId="1" xfId="0" applyNumberFormat="1" applyFill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5" fillId="0" borderId="0" xfId="0" applyFont="1" applyFill="1" applyBorder="1"/>
    <xf numFmtId="0" fontId="2" fillId="0" borderId="1" xfId="0" applyFont="1" applyBorder="1" applyAlignment="1">
      <alignment horizontal="center" wrapText="1"/>
    </xf>
    <xf numFmtId="0" fontId="0" fillId="0" borderId="0" xfId="0" applyFill="1" applyBorder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27"/>
  <sheetViews>
    <sheetView tabSelected="1" topLeftCell="R4" workbookViewId="0">
      <selection activeCell="AD28" sqref="AD28"/>
    </sheetView>
  </sheetViews>
  <sheetFormatPr defaultRowHeight="15" x14ac:dyDescent="0.25"/>
  <cols>
    <col min="1" max="1" width="68.28515625" customWidth="1"/>
    <col min="2" max="2" width="8.7109375" bestFit="1" customWidth="1"/>
    <col min="3" max="3" width="8.7109375" customWidth="1"/>
    <col min="4" max="4" width="15.7109375" hidden="1" customWidth="1"/>
    <col min="5" max="5" width="14.42578125" hidden="1" customWidth="1"/>
    <col min="6" max="6" width="11.42578125" hidden="1" customWidth="1"/>
    <col min="7" max="7" width="12.140625" hidden="1" customWidth="1"/>
    <col min="8" max="11" width="11.42578125" hidden="1" customWidth="1"/>
    <col min="12" max="12" width="13.28515625" hidden="1" customWidth="1"/>
    <col min="13" max="13" width="14.28515625" customWidth="1"/>
    <col min="14" max="16" width="10" customWidth="1"/>
    <col min="17" max="19" width="12" customWidth="1"/>
    <col min="25" max="25" width="10.42578125" bestFit="1" customWidth="1"/>
    <col min="27" max="27" width="12.7109375" customWidth="1"/>
    <col min="28" max="28" width="13.5703125" customWidth="1"/>
    <col min="29" max="30" width="14" bestFit="1" customWidth="1"/>
    <col min="37" max="37" width="10.5703125" customWidth="1"/>
  </cols>
  <sheetData>
    <row r="2" spans="1:39" ht="45.75" x14ac:dyDescent="0.25">
      <c r="Y2" s="1" t="s">
        <v>0</v>
      </c>
      <c r="Z2" s="1" t="s">
        <v>1</v>
      </c>
      <c r="AA2" s="2" t="s">
        <v>2</v>
      </c>
      <c r="AB2" s="2" t="s">
        <v>3</v>
      </c>
      <c r="AC2" s="2" t="s">
        <v>4</v>
      </c>
    </row>
    <row r="3" spans="1:39" x14ac:dyDescent="0.25">
      <c r="A3" s="3" t="s">
        <v>5</v>
      </c>
      <c r="B3" s="3"/>
      <c r="C3" s="3"/>
      <c r="Y3">
        <v>10</v>
      </c>
      <c r="Z3">
        <v>30.5</v>
      </c>
      <c r="AA3">
        <v>19</v>
      </c>
      <c r="AB3">
        <v>690</v>
      </c>
      <c r="AC3">
        <v>2</v>
      </c>
    </row>
    <row r="4" spans="1:39" ht="79.5" x14ac:dyDescent="0.25"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6" t="s">
        <v>16</v>
      </c>
      <c r="O4" s="6" t="s">
        <v>17</v>
      </c>
      <c r="P4" s="6"/>
      <c r="Q4" s="6" t="s">
        <v>18</v>
      </c>
      <c r="R4" s="6" t="s">
        <v>19</v>
      </c>
      <c r="S4" s="6"/>
      <c r="T4" s="6" t="s">
        <v>20</v>
      </c>
      <c r="U4" s="6" t="s">
        <v>21</v>
      </c>
      <c r="V4" s="6"/>
      <c r="W4" s="7"/>
      <c r="X4" s="7" t="s">
        <v>22</v>
      </c>
      <c r="Y4" s="7" t="s">
        <v>23</v>
      </c>
      <c r="Z4" s="7" t="s">
        <v>24</v>
      </c>
      <c r="AA4" s="7" t="s">
        <v>25</v>
      </c>
      <c r="AB4" s="7" t="s">
        <v>26</v>
      </c>
      <c r="AC4" s="7" t="s">
        <v>27</v>
      </c>
      <c r="AD4" s="7" t="s">
        <v>28</v>
      </c>
      <c r="AF4" s="7" t="s">
        <v>29</v>
      </c>
      <c r="AG4" s="7" t="s">
        <v>30</v>
      </c>
      <c r="AH4" s="7" t="s">
        <v>31</v>
      </c>
      <c r="AI4" s="7" t="s">
        <v>32</v>
      </c>
      <c r="AK4" s="7" t="s">
        <v>33</v>
      </c>
      <c r="AL4" s="7" t="s">
        <v>34</v>
      </c>
      <c r="AM4" s="7" t="s">
        <v>35</v>
      </c>
    </row>
    <row r="5" spans="1:39" x14ac:dyDescent="0.25">
      <c r="A5" s="8" t="s">
        <v>36</v>
      </c>
      <c r="B5" s="9">
        <v>48800</v>
      </c>
      <c r="C5" s="9">
        <f>AVERAGE(D5:K5)</f>
        <v>114727.17374999999</v>
      </c>
      <c r="D5" s="10">
        <v>101347.94</v>
      </c>
      <c r="E5" s="10">
        <v>103702.97000000002</v>
      </c>
      <c r="F5" s="10">
        <v>114944.86999999998</v>
      </c>
      <c r="G5" s="10">
        <v>116506.40999999999</v>
      </c>
      <c r="H5" s="10">
        <v>115721.58999999995</v>
      </c>
      <c r="I5" s="10">
        <v>118126.9</v>
      </c>
      <c r="J5" s="10">
        <v>119718.09</v>
      </c>
      <c r="K5" s="10">
        <v>127748.61999999998</v>
      </c>
      <c r="L5" s="10"/>
      <c r="M5" s="10">
        <v>1160351.46</v>
      </c>
      <c r="N5" s="11">
        <v>11539</v>
      </c>
      <c r="O5" s="11">
        <v>1197</v>
      </c>
      <c r="P5" s="11">
        <f>N5/O5</f>
        <v>9.6399331662489551</v>
      </c>
      <c r="Q5" s="11">
        <v>14061</v>
      </c>
      <c r="R5" s="11">
        <v>894</v>
      </c>
      <c r="S5" s="11">
        <f>Q5/R5</f>
        <v>15.728187919463087</v>
      </c>
      <c r="T5" s="12"/>
      <c r="U5" s="12"/>
      <c r="V5" s="12"/>
      <c r="W5" s="13"/>
      <c r="X5" s="13"/>
      <c r="Y5" s="13">
        <f>Q5/$Y$3/$Z$3</f>
        <v>46.101639344262296</v>
      </c>
      <c r="Z5" s="13">
        <f>Y5*$Z$3*$AA$3</f>
        <v>26715.899999999998</v>
      </c>
      <c r="AA5">
        <f>Z5*$Y$3</f>
        <v>267159</v>
      </c>
      <c r="AC5" s="14">
        <f t="shared" ref="AC5:AC13" si="0">M5-AA5</f>
        <v>893192.46</v>
      </c>
      <c r="AD5" s="14">
        <f>AC5/$Y$3/$AB$3/$AC$3</f>
        <v>64.724091304347823</v>
      </c>
      <c r="AE5" s="14"/>
      <c r="AF5">
        <v>40</v>
      </c>
      <c r="AG5" s="14">
        <f>AF5-AD5</f>
        <v>-24.724091304347823</v>
      </c>
      <c r="AH5" s="15">
        <v>51</v>
      </c>
      <c r="AI5">
        <f>AH5-Y5</f>
        <v>4.8983606557377044</v>
      </c>
      <c r="AK5" s="14">
        <f>Y5+AD5</f>
        <v>110.82573064861012</v>
      </c>
      <c r="AL5">
        <f>AF5+AH5</f>
        <v>91</v>
      </c>
      <c r="AM5" s="16">
        <f>AL5-AK5</f>
        <v>-19.825730648610119</v>
      </c>
    </row>
    <row r="6" spans="1:39" x14ac:dyDescent="0.25">
      <c r="A6" s="17" t="s">
        <v>37</v>
      </c>
      <c r="B6" s="9">
        <v>14640</v>
      </c>
      <c r="C6" s="9">
        <f t="shared" ref="C6:C16" si="1">AVERAGE(D6:K6)</f>
        <v>43150.861250000002</v>
      </c>
      <c r="D6" s="10">
        <v>37842.519999999997</v>
      </c>
      <c r="E6" s="10">
        <v>36441.880000000005</v>
      </c>
      <c r="F6" s="10">
        <v>51973.31</v>
      </c>
      <c r="G6" s="10">
        <v>43518.14</v>
      </c>
      <c r="H6" s="10">
        <v>44488.68</v>
      </c>
      <c r="I6" s="10">
        <v>40938.28</v>
      </c>
      <c r="J6" s="10">
        <v>44716.090000000004</v>
      </c>
      <c r="K6" s="10">
        <v>45287.990000000027</v>
      </c>
      <c r="L6" s="10">
        <v>38762.079999999994</v>
      </c>
      <c r="M6" s="10">
        <v>438083.41</v>
      </c>
      <c r="N6" s="11">
        <v>7230</v>
      </c>
      <c r="O6" s="11">
        <v>629</v>
      </c>
      <c r="P6" s="11">
        <f t="shared" ref="P6:P16" si="2">N6/O6</f>
        <v>11.49443561208267</v>
      </c>
      <c r="Q6" s="18">
        <v>0</v>
      </c>
      <c r="R6" s="18">
        <v>0</v>
      </c>
      <c r="S6" s="11"/>
      <c r="T6" s="12"/>
      <c r="U6" s="12"/>
      <c r="V6" s="12"/>
      <c r="W6" s="13"/>
      <c r="X6" s="13"/>
      <c r="Y6" s="13">
        <f t="shared" ref="Y6:Y16" si="3">Q6/$Y$3/$Z$3</f>
        <v>0</v>
      </c>
      <c r="Z6" s="13">
        <f t="shared" ref="Z6:Z18" si="4">Y6*$Z$3*$AA$3</f>
        <v>0</v>
      </c>
      <c r="AC6" s="14">
        <f t="shared" si="0"/>
        <v>438083.41</v>
      </c>
      <c r="AD6" s="14">
        <f t="shared" ref="AD6:AD16" si="5">AC6/$Y$3/$AB$3/$AC$3</f>
        <v>31.74517463768116</v>
      </c>
      <c r="AE6" s="14"/>
      <c r="AF6">
        <v>24</v>
      </c>
      <c r="AG6" s="14">
        <f t="shared" ref="AG6:AG16" si="6">AF6-AD6</f>
        <v>-7.7451746376811599</v>
      </c>
      <c r="AH6" s="15"/>
      <c r="AI6">
        <f t="shared" ref="AI6:AI16" si="7">AH6-Y6</f>
        <v>0</v>
      </c>
      <c r="AK6" s="14">
        <f t="shared" ref="AK6:AK17" si="8">Y6+AD6</f>
        <v>31.74517463768116</v>
      </c>
      <c r="AL6">
        <f t="shared" ref="AL6:AL16" si="9">AF6+AH6</f>
        <v>24</v>
      </c>
      <c r="AM6" s="16">
        <f t="shared" ref="AM6:AM16" si="10">AL6-AK6</f>
        <v>-7.7451746376811599</v>
      </c>
    </row>
    <row r="7" spans="1:39" x14ac:dyDescent="0.25">
      <c r="A7" s="17" t="s">
        <v>38</v>
      </c>
      <c r="B7" s="19">
        <v>84180</v>
      </c>
      <c r="C7" s="19">
        <f t="shared" si="1"/>
        <v>66800.625</v>
      </c>
      <c r="D7" s="10">
        <v>65219.610000000008</v>
      </c>
      <c r="E7" s="10">
        <v>64109.18</v>
      </c>
      <c r="F7" s="10">
        <v>66687.48000000001</v>
      </c>
      <c r="G7" s="10">
        <v>65694</v>
      </c>
      <c r="H7" s="10">
        <v>67110.97</v>
      </c>
      <c r="I7" s="10">
        <v>66612</v>
      </c>
      <c r="J7" s="10">
        <v>70311.81</v>
      </c>
      <c r="K7" s="10">
        <v>68659.95</v>
      </c>
      <c r="L7" s="10">
        <v>67767</v>
      </c>
      <c r="M7" s="10">
        <v>669238.44999999995</v>
      </c>
      <c r="N7" s="11">
        <v>381</v>
      </c>
      <c r="O7" s="11">
        <v>33</v>
      </c>
      <c r="P7" s="11">
        <f t="shared" si="2"/>
        <v>11.545454545454545</v>
      </c>
      <c r="Q7" s="11">
        <v>44135</v>
      </c>
      <c r="R7" s="11">
        <v>1480</v>
      </c>
      <c r="S7" s="11">
        <f t="shared" ref="S7:S16" si="11">Q7/R7</f>
        <v>29.820945945945947</v>
      </c>
      <c r="T7" s="12"/>
      <c r="U7" s="12"/>
      <c r="V7" s="12"/>
      <c r="W7" s="13"/>
      <c r="X7" s="13"/>
      <c r="Y7" s="13">
        <f t="shared" si="3"/>
        <v>144.70491803278688</v>
      </c>
      <c r="Z7" s="13">
        <f t="shared" si="4"/>
        <v>83856.5</v>
      </c>
      <c r="AA7">
        <f>Z7*$Y$3</f>
        <v>838565</v>
      </c>
      <c r="AC7" s="14">
        <f t="shared" si="0"/>
        <v>-169326.55000000005</v>
      </c>
      <c r="AD7" s="14">
        <f t="shared" si="5"/>
        <v>-12.270039855072469</v>
      </c>
      <c r="AE7" s="14"/>
      <c r="AF7">
        <v>2</v>
      </c>
      <c r="AG7" s="14">
        <f t="shared" si="6"/>
        <v>14.270039855072469</v>
      </c>
      <c r="AH7" s="15">
        <v>138</v>
      </c>
      <c r="AI7">
        <f t="shared" si="7"/>
        <v>-6.7049180327868783</v>
      </c>
      <c r="AK7" s="14">
        <f t="shared" si="8"/>
        <v>132.43487817771441</v>
      </c>
      <c r="AL7">
        <f t="shared" si="9"/>
        <v>140</v>
      </c>
      <c r="AM7" s="14">
        <f t="shared" si="10"/>
        <v>7.5651218222855903</v>
      </c>
    </row>
    <row r="8" spans="1:39" x14ac:dyDescent="0.25">
      <c r="A8" s="17" t="s">
        <v>39</v>
      </c>
      <c r="B8" s="9">
        <v>17690</v>
      </c>
      <c r="C8" s="9">
        <f t="shared" si="1"/>
        <v>26555.426250000004</v>
      </c>
      <c r="D8" s="10">
        <v>22548.69</v>
      </c>
      <c r="E8" s="10">
        <v>26415.199999999997</v>
      </c>
      <c r="F8" s="10">
        <v>28721.250000000015</v>
      </c>
      <c r="G8" s="10">
        <v>26367.710000000017</v>
      </c>
      <c r="H8" s="10">
        <v>29090.969999999998</v>
      </c>
      <c r="I8" s="10">
        <v>28607.64</v>
      </c>
      <c r="J8" s="10">
        <v>24762.570000000003</v>
      </c>
      <c r="K8" s="10">
        <v>25929.379999999997</v>
      </c>
      <c r="L8" s="10">
        <v>29329.540000000019</v>
      </c>
      <c r="M8" s="10">
        <v>266699.78000000003</v>
      </c>
      <c r="N8" s="11">
        <v>3322</v>
      </c>
      <c r="O8" s="11">
        <v>303</v>
      </c>
      <c r="P8" s="11">
        <f t="shared" si="2"/>
        <v>10.963696369636963</v>
      </c>
      <c r="Q8" s="11">
        <v>6698</v>
      </c>
      <c r="R8" s="11">
        <v>426</v>
      </c>
      <c r="S8" s="11">
        <f t="shared" si="11"/>
        <v>15.72300469483568</v>
      </c>
      <c r="T8" s="12"/>
      <c r="U8" s="12"/>
      <c r="V8" s="12"/>
      <c r="W8" s="13"/>
      <c r="X8" s="13"/>
      <c r="Y8" s="13">
        <f t="shared" si="3"/>
        <v>21.960655737704915</v>
      </c>
      <c r="Z8" s="13">
        <f t="shared" si="4"/>
        <v>12726.199999999999</v>
      </c>
      <c r="AA8">
        <f>Z8*$Y$3</f>
        <v>127261.99999999999</v>
      </c>
      <c r="AC8" s="14">
        <f t="shared" si="0"/>
        <v>139437.78000000003</v>
      </c>
      <c r="AD8" s="14">
        <f t="shared" si="5"/>
        <v>10.10418695652174</v>
      </c>
      <c r="AE8" s="14"/>
      <c r="AF8">
        <v>9</v>
      </c>
      <c r="AG8" s="14">
        <f t="shared" si="6"/>
        <v>-1.1041869565217404</v>
      </c>
      <c r="AH8" s="15">
        <v>20</v>
      </c>
      <c r="AI8">
        <f t="shared" si="7"/>
        <v>-1.960655737704915</v>
      </c>
      <c r="AK8" s="14">
        <f t="shared" si="8"/>
        <v>32.064842694226655</v>
      </c>
      <c r="AL8">
        <f t="shared" si="9"/>
        <v>29</v>
      </c>
      <c r="AM8" s="16">
        <f t="shared" si="10"/>
        <v>-3.0648426942266553</v>
      </c>
    </row>
    <row r="9" spans="1:39" x14ac:dyDescent="0.25">
      <c r="A9" s="17" t="s">
        <v>40</v>
      </c>
      <c r="B9" s="20">
        <v>90280</v>
      </c>
      <c r="C9" s="20">
        <f t="shared" si="1"/>
        <v>95536.25</v>
      </c>
      <c r="D9" s="10">
        <v>88680</v>
      </c>
      <c r="E9" s="10">
        <v>89250</v>
      </c>
      <c r="F9" s="10">
        <v>89940</v>
      </c>
      <c r="G9" s="10">
        <v>92200</v>
      </c>
      <c r="H9" s="10">
        <v>104495</v>
      </c>
      <c r="I9" s="10">
        <v>87340</v>
      </c>
      <c r="J9" s="10">
        <v>103525</v>
      </c>
      <c r="K9" s="10">
        <v>108860</v>
      </c>
      <c r="L9" s="10">
        <v>118725</v>
      </c>
      <c r="M9" s="10">
        <v>981080</v>
      </c>
      <c r="N9" s="11">
        <v>4160</v>
      </c>
      <c r="O9" s="11">
        <v>466</v>
      </c>
      <c r="P9" s="11">
        <f t="shared" si="2"/>
        <v>8.9270386266094413</v>
      </c>
      <c r="Q9" s="11">
        <v>40492</v>
      </c>
      <c r="R9" s="11">
        <v>1773</v>
      </c>
      <c r="S9" s="11">
        <f t="shared" si="11"/>
        <v>22.838127467569091</v>
      </c>
      <c r="T9" s="12"/>
      <c r="U9" s="12"/>
      <c r="V9" s="12"/>
      <c r="W9" s="13"/>
      <c r="X9" s="13"/>
      <c r="Y9" s="13">
        <f t="shared" si="3"/>
        <v>132.76065573770492</v>
      </c>
      <c r="Z9" s="13">
        <f t="shared" si="4"/>
        <v>76934.8</v>
      </c>
      <c r="AA9">
        <f>Z9*$Y$3</f>
        <v>769348</v>
      </c>
      <c r="AC9" s="14">
        <f t="shared" si="0"/>
        <v>211732</v>
      </c>
      <c r="AD9" s="14">
        <f t="shared" si="5"/>
        <v>15.342898550724637</v>
      </c>
      <c r="AE9" s="14"/>
      <c r="AF9">
        <v>15</v>
      </c>
      <c r="AG9" s="14">
        <f t="shared" si="6"/>
        <v>-0.34289855072463737</v>
      </c>
      <c r="AH9" s="15">
        <v>133</v>
      </c>
      <c r="AI9">
        <f t="shared" si="7"/>
        <v>0.23934426229507721</v>
      </c>
      <c r="AK9" s="14">
        <f t="shared" si="8"/>
        <v>148.10355428842956</v>
      </c>
      <c r="AL9">
        <f t="shared" si="9"/>
        <v>148</v>
      </c>
      <c r="AM9" s="16">
        <f t="shared" si="10"/>
        <v>-0.10355428842956371</v>
      </c>
    </row>
    <row r="10" spans="1:39" x14ac:dyDescent="0.25">
      <c r="A10" s="17" t="s">
        <v>41</v>
      </c>
      <c r="B10" s="20">
        <v>124440</v>
      </c>
      <c r="C10" s="20">
        <f t="shared" si="1"/>
        <v>123010.87499999999</v>
      </c>
      <c r="D10" s="10">
        <v>112739.79999999999</v>
      </c>
      <c r="E10" s="10">
        <v>127410.62000000001</v>
      </c>
      <c r="F10" s="10">
        <v>124793</v>
      </c>
      <c r="G10" s="10">
        <v>120305</v>
      </c>
      <c r="H10" s="10">
        <v>124167.74999999999</v>
      </c>
      <c r="I10" s="10">
        <v>126885</v>
      </c>
      <c r="J10" s="10">
        <v>122132.27000000006</v>
      </c>
      <c r="K10" s="10">
        <v>125653.55999999997</v>
      </c>
      <c r="L10" s="10">
        <v>128315</v>
      </c>
      <c r="M10" s="10">
        <v>1241623.07</v>
      </c>
      <c r="N10" s="21">
        <v>12935</v>
      </c>
      <c r="O10" s="21">
        <v>592</v>
      </c>
      <c r="P10" s="11">
        <f t="shared" si="2"/>
        <v>21.849662162162161</v>
      </c>
      <c r="Q10" s="11">
        <v>51590</v>
      </c>
      <c r="R10" s="11">
        <v>2107</v>
      </c>
      <c r="S10" s="11">
        <f t="shared" si="11"/>
        <v>24.485049833887043</v>
      </c>
      <c r="T10" s="12"/>
      <c r="U10" s="12"/>
      <c r="V10" s="12"/>
      <c r="W10" s="13"/>
      <c r="X10" s="13"/>
      <c r="Y10" s="13">
        <f t="shared" si="3"/>
        <v>169.14754098360655</v>
      </c>
      <c r="Z10" s="13">
        <f t="shared" si="4"/>
        <v>98021</v>
      </c>
      <c r="AA10">
        <f>Z10*$Y$3</f>
        <v>980210</v>
      </c>
      <c r="AC10" s="14">
        <f t="shared" si="0"/>
        <v>261413.07000000007</v>
      </c>
      <c r="AD10" s="14">
        <f t="shared" si="5"/>
        <v>18.942976086956527</v>
      </c>
      <c r="AE10" s="14"/>
      <c r="AF10">
        <v>33</v>
      </c>
      <c r="AG10" s="14">
        <f t="shared" si="6"/>
        <v>14.057023913043473</v>
      </c>
      <c r="AH10" s="15">
        <v>171</v>
      </c>
      <c r="AI10">
        <f t="shared" si="7"/>
        <v>1.8524590163934533</v>
      </c>
      <c r="AK10" s="14">
        <f t="shared" si="8"/>
        <v>188.09051707056307</v>
      </c>
      <c r="AL10">
        <f t="shared" si="9"/>
        <v>204</v>
      </c>
      <c r="AM10" s="14">
        <f t="shared" si="10"/>
        <v>15.909482929436933</v>
      </c>
    </row>
    <row r="11" spans="1:39" x14ac:dyDescent="0.25">
      <c r="A11" s="17" t="s">
        <v>42</v>
      </c>
      <c r="B11" s="9">
        <v>14640</v>
      </c>
      <c r="C11" s="9">
        <f t="shared" si="1"/>
        <v>56744.083750000005</v>
      </c>
      <c r="D11" s="10">
        <v>50366.39</v>
      </c>
      <c r="E11" s="10">
        <v>57860.67</v>
      </c>
      <c r="F11" s="10">
        <v>63801.979999999996</v>
      </c>
      <c r="G11" s="10">
        <v>58743.51</v>
      </c>
      <c r="H11" s="10">
        <v>50340.7</v>
      </c>
      <c r="I11" s="10">
        <v>54537.36</v>
      </c>
      <c r="J11" s="10">
        <v>57069.340000000004</v>
      </c>
      <c r="K11" s="10">
        <v>61232.720000000008</v>
      </c>
      <c r="L11" s="10">
        <v>52853.58</v>
      </c>
      <c r="M11" s="10">
        <v>560903.76</v>
      </c>
      <c r="N11" s="11">
        <v>7345</v>
      </c>
      <c r="O11" s="11">
        <v>687</v>
      </c>
      <c r="P11" s="11">
        <f t="shared" si="2"/>
        <v>10.69141193595342</v>
      </c>
      <c r="Q11" s="11">
        <v>0</v>
      </c>
      <c r="R11" s="11">
        <v>0</v>
      </c>
      <c r="S11" s="11"/>
      <c r="T11" s="12"/>
      <c r="U11" s="12"/>
      <c r="V11" s="12"/>
      <c r="W11" s="13"/>
      <c r="X11" s="13"/>
      <c r="Y11" s="13">
        <f t="shared" si="3"/>
        <v>0</v>
      </c>
      <c r="Z11" s="13">
        <f t="shared" si="4"/>
        <v>0</v>
      </c>
      <c r="AC11" s="14">
        <f t="shared" si="0"/>
        <v>560903.76</v>
      </c>
      <c r="AD11" s="14">
        <f t="shared" si="5"/>
        <v>40.645200000000003</v>
      </c>
      <c r="AE11" s="14"/>
      <c r="AF11">
        <v>24</v>
      </c>
      <c r="AG11" s="14">
        <f t="shared" si="6"/>
        <v>-16.645200000000003</v>
      </c>
      <c r="AH11" s="15"/>
      <c r="AI11">
        <f t="shared" si="7"/>
        <v>0</v>
      </c>
      <c r="AK11" s="14">
        <f t="shared" si="8"/>
        <v>40.645200000000003</v>
      </c>
      <c r="AL11">
        <f t="shared" si="9"/>
        <v>24</v>
      </c>
      <c r="AM11" s="16">
        <f t="shared" si="10"/>
        <v>-16.645200000000003</v>
      </c>
    </row>
    <row r="12" spans="1:39" x14ac:dyDescent="0.25">
      <c r="A12" s="17" t="s">
        <v>43</v>
      </c>
      <c r="B12" s="9">
        <v>10370</v>
      </c>
      <c r="C12" s="9">
        <f t="shared" si="1"/>
        <v>33041.087500000001</v>
      </c>
      <c r="D12" s="10">
        <v>25934.02</v>
      </c>
      <c r="E12" s="10">
        <v>27630.519999999997</v>
      </c>
      <c r="F12" s="10">
        <v>37994.639999999999</v>
      </c>
      <c r="G12" s="10">
        <v>36360.390000000007</v>
      </c>
      <c r="H12" s="10">
        <v>33715.82</v>
      </c>
      <c r="I12" s="10">
        <v>31974.22</v>
      </c>
      <c r="J12" s="10">
        <v>34310.29</v>
      </c>
      <c r="K12" s="10">
        <v>36408.799999999988</v>
      </c>
      <c r="L12" s="10">
        <v>37773.42</v>
      </c>
      <c r="M12" s="10">
        <v>344323.25</v>
      </c>
      <c r="N12" s="11">
        <v>4972</v>
      </c>
      <c r="O12" s="11">
        <v>503</v>
      </c>
      <c r="P12" s="11">
        <f t="shared" si="2"/>
        <v>9.8846918489065612</v>
      </c>
      <c r="Q12" s="11">
        <v>0</v>
      </c>
      <c r="R12" s="11">
        <v>0</v>
      </c>
      <c r="S12" s="11"/>
      <c r="T12" s="12"/>
      <c r="U12" s="12"/>
      <c r="V12" s="12"/>
      <c r="W12" s="13"/>
      <c r="X12" s="13"/>
      <c r="Y12" s="13">
        <f t="shared" si="3"/>
        <v>0</v>
      </c>
      <c r="Z12" s="13">
        <f t="shared" si="4"/>
        <v>0</v>
      </c>
      <c r="AC12" s="14">
        <f t="shared" si="0"/>
        <v>344323.25</v>
      </c>
      <c r="AD12" s="14">
        <f t="shared" si="5"/>
        <v>24.950960144927535</v>
      </c>
      <c r="AE12" s="14"/>
      <c r="AF12">
        <v>15</v>
      </c>
      <c r="AG12" s="14">
        <f t="shared" si="6"/>
        <v>-9.9509601449275351</v>
      </c>
      <c r="AH12" s="15"/>
      <c r="AI12">
        <f t="shared" si="7"/>
        <v>0</v>
      </c>
      <c r="AK12" s="14">
        <f t="shared" si="8"/>
        <v>24.950960144927535</v>
      </c>
      <c r="AL12">
        <f t="shared" si="9"/>
        <v>15</v>
      </c>
      <c r="AM12" s="16">
        <f t="shared" si="10"/>
        <v>-9.9509601449275351</v>
      </c>
    </row>
    <row r="13" spans="1:39" x14ac:dyDescent="0.25">
      <c r="A13" s="17" t="s">
        <v>44</v>
      </c>
      <c r="B13" s="9">
        <v>14640</v>
      </c>
      <c r="C13" s="9">
        <f t="shared" si="1"/>
        <v>40799.445000000007</v>
      </c>
      <c r="D13" s="10">
        <v>39378.69000000001</v>
      </c>
      <c r="E13" s="10">
        <v>39774.460000000021</v>
      </c>
      <c r="F13" s="10">
        <v>42338.920000000006</v>
      </c>
      <c r="G13" s="10">
        <v>42092.41</v>
      </c>
      <c r="H13" s="10">
        <v>35169.860000000008</v>
      </c>
      <c r="I13" s="10">
        <v>39224.510000000009</v>
      </c>
      <c r="J13" s="10">
        <v>50226.35</v>
      </c>
      <c r="K13" s="10">
        <v>38190.36</v>
      </c>
      <c r="L13" s="10">
        <v>33770.25</v>
      </c>
      <c r="M13" s="10">
        <v>389314.55</v>
      </c>
      <c r="N13" s="11">
        <v>6727</v>
      </c>
      <c r="O13" s="11">
        <v>495</v>
      </c>
      <c r="P13" s="11">
        <f t="shared" si="2"/>
        <v>13.589898989898989</v>
      </c>
      <c r="Q13" s="11">
        <v>2251</v>
      </c>
      <c r="R13" s="11">
        <v>191</v>
      </c>
      <c r="S13" s="11">
        <f t="shared" si="11"/>
        <v>11.785340314136125</v>
      </c>
      <c r="T13" s="12"/>
      <c r="U13" s="12"/>
      <c r="V13" s="12"/>
      <c r="W13" s="13"/>
      <c r="X13" s="13"/>
      <c r="Y13" s="13">
        <f t="shared" si="3"/>
        <v>7.3803278688524587</v>
      </c>
      <c r="Z13" s="13">
        <f t="shared" si="4"/>
        <v>4276.8999999999996</v>
      </c>
      <c r="AA13">
        <f>Z13*$Y$3</f>
        <v>42769</v>
      </c>
      <c r="AC13" s="14">
        <f t="shared" si="0"/>
        <v>346545.55</v>
      </c>
      <c r="AD13" s="14">
        <f t="shared" si="5"/>
        <v>25.111996376811593</v>
      </c>
      <c r="AE13" s="14"/>
      <c r="AF13">
        <v>13</v>
      </c>
      <c r="AG13" s="14">
        <f t="shared" si="6"/>
        <v>-12.111996376811593</v>
      </c>
      <c r="AH13" s="15">
        <v>9</v>
      </c>
      <c r="AI13">
        <f t="shared" si="7"/>
        <v>1.6196721311475413</v>
      </c>
      <c r="AK13" s="14">
        <f t="shared" si="8"/>
        <v>32.492324245664051</v>
      </c>
      <c r="AL13">
        <f t="shared" si="9"/>
        <v>22</v>
      </c>
      <c r="AM13" s="16">
        <f t="shared" si="10"/>
        <v>-10.492324245664051</v>
      </c>
    </row>
    <row r="14" spans="1:39" x14ac:dyDescent="0.25">
      <c r="A14" s="17" t="s">
        <v>45</v>
      </c>
      <c r="B14" s="20">
        <v>311100</v>
      </c>
      <c r="C14" s="20">
        <f t="shared" si="1"/>
        <v>334387.07874999993</v>
      </c>
      <c r="D14" s="10">
        <v>315475.82999999984</v>
      </c>
      <c r="E14" s="10">
        <v>323236.51999999996</v>
      </c>
      <c r="F14" s="10">
        <v>324093.17</v>
      </c>
      <c r="G14" s="10">
        <v>314600.98</v>
      </c>
      <c r="H14" s="10">
        <v>333068.7099999999</v>
      </c>
      <c r="I14" s="10">
        <v>341357.06999999989</v>
      </c>
      <c r="J14" s="10">
        <v>345642.35000000003</v>
      </c>
      <c r="K14" s="10">
        <v>377622.00000000006</v>
      </c>
      <c r="L14" s="10"/>
      <c r="M14" s="10">
        <v>3401407</v>
      </c>
      <c r="N14" s="11">
        <v>4606</v>
      </c>
      <c r="O14" s="11">
        <v>586</v>
      </c>
      <c r="P14" s="11">
        <f t="shared" si="2"/>
        <v>7.8600682593856659</v>
      </c>
      <c r="Q14" s="11">
        <v>67742</v>
      </c>
      <c r="R14" s="11">
        <v>2810</v>
      </c>
      <c r="S14" s="11">
        <f t="shared" si="11"/>
        <v>24.10747330960854</v>
      </c>
      <c r="T14" s="12">
        <v>87493</v>
      </c>
      <c r="U14" s="22">
        <v>3070</v>
      </c>
      <c r="V14" s="22">
        <f>T14/U14</f>
        <v>28.499348534201953</v>
      </c>
      <c r="W14" s="23"/>
      <c r="X14" s="23">
        <f>T14/Y3/Z3</f>
        <v>286.8622950819672</v>
      </c>
      <c r="Y14" s="13">
        <f t="shared" si="3"/>
        <v>222.10491803278688</v>
      </c>
      <c r="Z14" s="13">
        <f t="shared" si="4"/>
        <v>128709.8</v>
      </c>
      <c r="AA14">
        <f>Z14*$Y$3</f>
        <v>1287098</v>
      </c>
      <c r="AB14" s="24">
        <f>X14*Z3*AA3*Y3</f>
        <v>1662366.9999999998</v>
      </c>
      <c r="AC14" s="14">
        <f>M14-AA14-AB14</f>
        <v>451942.00000000023</v>
      </c>
      <c r="AD14" s="14">
        <f t="shared" si="5"/>
        <v>32.749420289855088</v>
      </c>
      <c r="AE14" s="14"/>
      <c r="AF14">
        <v>9</v>
      </c>
      <c r="AG14" s="14">
        <f t="shared" si="6"/>
        <v>-23.749420289855088</v>
      </c>
      <c r="AH14" s="15">
        <v>501</v>
      </c>
      <c r="AI14">
        <f>AH14-Y14-X14</f>
        <v>-7.9672131147540881</v>
      </c>
      <c r="AK14" s="14">
        <f>X14+Y14+AD14</f>
        <v>541.71663340460918</v>
      </c>
      <c r="AL14">
        <f t="shared" si="9"/>
        <v>510</v>
      </c>
      <c r="AM14" s="16">
        <f t="shared" si="10"/>
        <v>-31.716633404609183</v>
      </c>
    </row>
    <row r="15" spans="1:39" x14ac:dyDescent="0.25">
      <c r="A15" s="17" t="s">
        <v>46</v>
      </c>
      <c r="B15" s="25">
        <v>7930</v>
      </c>
      <c r="C15" s="25">
        <f t="shared" si="1"/>
        <v>12958.553749999999</v>
      </c>
      <c r="D15" s="10">
        <v>11175.47</v>
      </c>
      <c r="E15" s="10">
        <v>10348.200000000001</v>
      </c>
      <c r="F15" s="10">
        <v>14673.28</v>
      </c>
      <c r="G15" s="10">
        <v>12446.869999999999</v>
      </c>
      <c r="H15" s="10">
        <v>14852.85</v>
      </c>
      <c r="I15" s="10">
        <v>13041.96</v>
      </c>
      <c r="J15" s="10">
        <v>11590.8</v>
      </c>
      <c r="K15" s="10">
        <v>15539.000000000002</v>
      </c>
      <c r="L15" s="10"/>
      <c r="M15" s="10">
        <v>131873.66</v>
      </c>
      <c r="N15" s="11">
        <v>3279</v>
      </c>
      <c r="O15" s="11">
        <v>146</v>
      </c>
      <c r="P15" s="11">
        <f t="shared" si="2"/>
        <v>22.458904109589042</v>
      </c>
      <c r="Q15" s="11">
        <v>1432</v>
      </c>
      <c r="R15" s="11">
        <v>94</v>
      </c>
      <c r="S15" s="11">
        <f t="shared" si="11"/>
        <v>15.23404255319149</v>
      </c>
      <c r="T15" s="12"/>
      <c r="U15" s="12"/>
      <c r="V15" s="12"/>
      <c r="W15" s="13"/>
      <c r="X15" s="13"/>
      <c r="Y15" s="13">
        <f t="shared" si="3"/>
        <v>4.6950819672131141</v>
      </c>
      <c r="Z15" s="13">
        <f t="shared" si="4"/>
        <v>2720.7999999999997</v>
      </c>
      <c r="AA15">
        <f>Z15*$Y$3</f>
        <v>27207.999999999996</v>
      </c>
      <c r="AC15" s="14">
        <f>M15-AA15</f>
        <v>104665.66</v>
      </c>
      <c r="AD15" s="14">
        <f t="shared" si="5"/>
        <v>7.5844681159420295</v>
      </c>
      <c r="AE15" s="14"/>
      <c r="AF15">
        <v>10</v>
      </c>
      <c r="AG15" s="14">
        <f t="shared" si="6"/>
        <v>2.4155318840579705</v>
      </c>
      <c r="AH15" s="15">
        <v>3</v>
      </c>
      <c r="AI15">
        <f t="shared" si="7"/>
        <v>-1.6950819672131141</v>
      </c>
      <c r="AK15" s="14">
        <f t="shared" si="8"/>
        <v>12.279550083155144</v>
      </c>
      <c r="AL15">
        <f t="shared" si="9"/>
        <v>13</v>
      </c>
      <c r="AM15" s="14">
        <f t="shared" si="10"/>
        <v>0.72044991684485638</v>
      </c>
    </row>
    <row r="16" spans="1:39" x14ac:dyDescent="0.25">
      <c r="A16" s="17" t="s">
        <v>47</v>
      </c>
      <c r="B16" s="19">
        <v>54290</v>
      </c>
      <c r="C16" s="19">
        <f t="shared" si="1"/>
        <v>38714.818749999991</v>
      </c>
      <c r="D16" s="10">
        <v>36874.289999999994</v>
      </c>
      <c r="E16" s="10">
        <v>37980.400000000009</v>
      </c>
      <c r="F16" s="10">
        <v>38517.049999999996</v>
      </c>
      <c r="G16" s="10">
        <v>39692.479999999996</v>
      </c>
      <c r="H16" s="10">
        <v>38138.429999999986</v>
      </c>
      <c r="I16" s="10">
        <v>37744.29</v>
      </c>
      <c r="J16" s="10">
        <v>40257.069999999985</v>
      </c>
      <c r="K16" s="10">
        <v>40514.540000000008</v>
      </c>
      <c r="L16" s="10">
        <v>42152.890000000007</v>
      </c>
      <c r="M16" s="10">
        <v>390468.56</v>
      </c>
      <c r="N16" s="11">
        <v>1054</v>
      </c>
      <c r="O16" s="11">
        <v>94</v>
      </c>
      <c r="P16" s="11">
        <f t="shared" si="2"/>
        <v>11.212765957446809</v>
      </c>
      <c r="Q16" s="11">
        <v>24882</v>
      </c>
      <c r="R16" s="11">
        <v>942</v>
      </c>
      <c r="S16" s="11">
        <f t="shared" si="11"/>
        <v>26.414012738853504</v>
      </c>
      <c r="T16" s="12"/>
      <c r="U16" s="12"/>
      <c r="V16" s="12"/>
      <c r="W16" s="13"/>
      <c r="X16" s="13"/>
      <c r="Y16" s="13">
        <f t="shared" si="3"/>
        <v>81.58032786885245</v>
      </c>
      <c r="Z16" s="13">
        <f t="shared" si="4"/>
        <v>47275.799999999996</v>
      </c>
      <c r="AA16">
        <f>Z16*$Y$3</f>
        <v>472757.99999999994</v>
      </c>
      <c r="AC16" s="14">
        <f>M16-AA16</f>
        <v>-82289.439999999944</v>
      </c>
      <c r="AD16" s="14">
        <f t="shared" si="5"/>
        <v>-5.9630028985507204</v>
      </c>
      <c r="AE16" s="14"/>
      <c r="AF16">
        <v>6</v>
      </c>
      <c r="AG16" s="14">
        <f t="shared" si="6"/>
        <v>11.96300289855072</v>
      </c>
      <c r="AH16" s="15">
        <v>86</v>
      </c>
      <c r="AI16">
        <f t="shared" si="7"/>
        <v>4.41967213114755</v>
      </c>
      <c r="AK16" s="14">
        <f t="shared" si="8"/>
        <v>75.617324970301723</v>
      </c>
      <c r="AL16">
        <f t="shared" si="9"/>
        <v>92</v>
      </c>
      <c r="AM16" s="14">
        <f t="shared" si="10"/>
        <v>16.382675029698277</v>
      </c>
    </row>
    <row r="17" spans="4:37" x14ac:dyDescent="0.25">
      <c r="D17" s="13"/>
      <c r="E17" s="13"/>
      <c r="F17" s="13"/>
      <c r="G17" s="13"/>
      <c r="H17" s="13"/>
      <c r="I17" s="13"/>
      <c r="J17" s="13"/>
      <c r="K17" s="13"/>
      <c r="L17" s="13"/>
      <c r="M17" s="26"/>
      <c r="N17" s="13"/>
      <c r="O17" s="13"/>
      <c r="P17" s="22">
        <f>AVERAGE(P5:P16)</f>
        <v>12.509830131947934</v>
      </c>
      <c r="Q17" s="13"/>
      <c r="R17" s="13"/>
      <c r="S17" s="22">
        <f>AVERAGE(S5:S16)</f>
        <v>20.681798308610055</v>
      </c>
      <c r="T17" s="13"/>
      <c r="U17" s="13"/>
      <c r="V17" s="22">
        <f>AVERAGE(V5:V16)</f>
        <v>28.499348534201953</v>
      </c>
      <c r="W17" s="23"/>
      <c r="X17" s="23"/>
      <c r="Y17" s="23">
        <f>SUM(Y5:Y16)</f>
        <v>830.43606557377052</v>
      </c>
      <c r="Z17" s="23"/>
      <c r="AD17" s="14">
        <f>SUM(AD5:AD16)</f>
        <v>253.66832971014492</v>
      </c>
      <c r="AF17">
        <f>SUM(AF5:AF16)</f>
        <v>200</v>
      </c>
      <c r="AH17">
        <f>SUM(AH5:AH16)</f>
        <v>1112</v>
      </c>
      <c r="AK17" s="14">
        <f t="shared" si="8"/>
        <v>1084.1043952839154</v>
      </c>
    </row>
    <row r="18" spans="4:37" x14ac:dyDescent="0.25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Y18" s="14">
        <f>X14+Y17+AD17</f>
        <v>1370.9666903658826</v>
      </c>
      <c r="Z18" s="44"/>
    </row>
    <row r="19" spans="4:37" x14ac:dyDescent="0.25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AF19">
        <f>AF17+AH17</f>
        <v>1312</v>
      </c>
    </row>
    <row r="27" spans="4:37" x14ac:dyDescent="0.25">
      <c r="T27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0"/>
  <sheetViews>
    <sheetView workbookViewId="0">
      <selection activeCell="L34" sqref="L34"/>
    </sheetView>
  </sheetViews>
  <sheetFormatPr defaultRowHeight="15" x14ac:dyDescent="0.25"/>
  <cols>
    <col min="1" max="1" width="53.5703125" customWidth="1"/>
    <col min="2" max="3" width="11.7109375" customWidth="1"/>
    <col min="4" max="4" width="9.5703125" customWidth="1"/>
    <col min="5" max="5" width="10.5703125" customWidth="1"/>
    <col min="6" max="6" width="14.5703125" customWidth="1"/>
    <col min="7" max="7" width="10.85546875" customWidth="1"/>
    <col min="8" max="8" width="10.42578125" hidden="1" customWidth="1"/>
    <col min="9" max="9" width="8.5703125" customWidth="1"/>
    <col min="10" max="10" width="11.5703125" customWidth="1"/>
    <col min="11" max="11" width="14.140625" customWidth="1"/>
    <col min="12" max="12" width="17.85546875" customWidth="1"/>
    <col min="14" max="14" width="13.7109375" customWidth="1"/>
    <col min="15" max="15" width="13.28515625" customWidth="1"/>
    <col min="17" max="17" width="13" customWidth="1"/>
    <col min="256" max="256" width="68.28515625" customWidth="1"/>
    <col min="257" max="257" width="17.85546875" bestFit="1" customWidth="1"/>
    <col min="258" max="258" width="11.7109375" customWidth="1"/>
    <col min="259" max="259" width="10.7109375" customWidth="1"/>
    <col min="260" max="260" width="12" customWidth="1"/>
    <col min="261" max="261" width="14.85546875" customWidth="1"/>
    <col min="262" max="262" width="11.85546875" customWidth="1"/>
    <col min="263" max="263" width="10.42578125" customWidth="1"/>
    <col min="265" max="265" width="12.85546875" customWidth="1"/>
    <col min="266" max="266" width="16.140625" customWidth="1"/>
    <col min="268" max="268" width="15.140625" bestFit="1" customWidth="1"/>
    <col min="512" max="512" width="68.28515625" customWidth="1"/>
    <col min="513" max="513" width="17.85546875" bestFit="1" customWidth="1"/>
    <col min="514" max="514" width="11.7109375" customWidth="1"/>
    <col min="515" max="515" width="10.7109375" customWidth="1"/>
    <col min="516" max="516" width="12" customWidth="1"/>
    <col min="517" max="517" width="14.85546875" customWidth="1"/>
    <col min="518" max="518" width="11.85546875" customWidth="1"/>
    <col min="519" max="519" width="10.42578125" customWidth="1"/>
    <col min="521" max="521" width="12.85546875" customWidth="1"/>
    <col min="522" max="522" width="16.140625" customWidth="1"/>
    <col min="524" max="524" width="15.140625" bestFit="1" customWidth="1"/>
    <col min="768" max="768" width="68.28515625" customWidth="1"/>
    <col min="769" max="769" width="17.85546875" bestFit="1" customWidth="1"/>
    <col min="770" max="770" width="11.7109375" customWidth="1"/>
    <col min="771" max="771" width="10.7109375" customWidth="1"/>
    <col min="772" max="772" width="12" customWidth="1"/>
    <col min="773" max="773" width="14.85546875" customWidth="1"/>
    <col min="774" max="774" width="11.85546875" customWidth="1"/>
    <col min="775" max="775" width="10.42578125" customWidth="1"/>
    <col min="777" max="777" width="12.85546875" customWidth="1"/>
    <col min="778" max="778" width="16.140625" customWidth="1"/>
    <col min="780" max="780" width="15.140625" bestFit="1" customWidth="1"/>
    <col min="1024" max="1024" width="68.28515625" customWidth="1"/>
    <col min="1025" max="1025" width="17.85546875" bestFit="1" customWidth="1"/>
    <col min="1026" max="1026" width="11.7109375" customWidth="1"/>
    <col min="1027" max="1027" width="10.7109375" customWidth="1"/>
    <col min="1028" max="1028" width="12" customWidth="1"/>
    <col min="1029" max="1029" width="14.85546875" customWidth="1"/>
    <col min="1030" max="1030" width="11.85546875" customWidth="1"/>
    <col min="1031" max="1031" width="10.42578125" customWidth="1"/>
    <col min="1033" max="1033" width="12.85546875" customWidth="1"/>
    <col min="1034" max="1034" width="16.140625" customWidth="1"/>
    <col min="1036" max="1036" width="15.140625" bestFit="1" customWidth="1"/>
    <col min="1280" max="1280" width="68.28515625" customWidth="1"/>
    <col min="1281" max="1281" width="17.85546875" bestFit="1" customWidth="1"/>
    <col min="1282" max="1282" width="11.7109375" customWidth="1"/>
    <col min="1283" max="1283" width="10.7109375" customWidth="1"/>
    <col min="1284" max="1284" width="12" customWidth="1"/>
    <col min="1285" max="1285" width="14.85546875" customWidth="1"/>
    <col min="1286" max="1286" width="11.85546875" customWidth="1"/>
    <col min="1287" max="1287" width="10.42578125" customWidth="1"/>
    <col min="1289" max="1289" width="12.85546875" customWidth="1"/>
    <col min="1290" max="1290" width="16.140625" customWidth="1"/>
    <col min="1292" max="1292" width="15.140625" bestFit="1" customWidth="1"/>
    <col min="1536" max="1536" width="68.28515625" customWidth="1"/>
    <col min="1537" max="1537" width="17.85546875" bestFit="1" customWidth="1"/>
    <col min="1538" max="1538" width="11.7109375" customWidth="1"/>
    <col min="1539" max="1539" width="10.7109375" customWidth="1"/>
    <col min="1540" max="1540" width="12" customWidth="1"/>
    <col min="1541" max="1541" width="14.85546875" customWidth="1"/>
    <col min="1542" max="1542" width="11.85546875" customWidth="1"/>
    <col min="1543" max="1543" width="10.42578125" customWidth="1"/>
    <col min="1545" max="1545" width="12.85546875" customWidth="1"/>
    <col min="1546" max="1546" width="16.140625" customWidth="1"/>
    <col min="1548" max="1548" width="15.140625" bestFit="1" customWidth="1"/>
    <col min="1792" max="1792" width="68.28515625" customWidth="1"/>
    <col min="1793" max="1793" width="17.85546875" bestFit="1" customWidth="1"/>
    <col min="1794" max="1794" width="11.7109375" customWidth="1"/>
    <col min="1795" max="1795" width="10.7109375" customWidth="1"/>
    <col min="1796" max="1796" width="12" customWidth="1"/>
    <col min="1797" max="1797" width="14.85546875" customWidth="1"/>
    <col min="1798" max="1798" width="11.85546875" customWidth="1"/>
    <col min="1799" max="1799" width="10.42578125" customWidth="1"/>
    <col min="1801" max="1801" width="12.85546875" customWidth="1"/>
    <col min="1802" max="1802" width="16.140625" customWidth="1"/>
    <col min="1804" max="1804" width="15.140625" bestFit="1" customWidth="1"/>
    <col min="2048" max="2048" width="68.28515625" customWidth="1"/>
    <col min="2049" max="2049" width="17.85546875" bestFit="1" customWidth="1"/>
    <col min="2050" max="2050" width="11.7109375" customWidth="1"/>
    <col min="2051" max="2051" width="10.7109375" customWidth="1"/>
    <col min="2052" max="2052" width="12" customWidth="1"/>
    <col min="2053" max="2053" width="14.85546875" customWidth="1"/>
    <col min="2054" max="2054" width="11.85546875" customWidth="1"/>
    <col min="2055" max="2055" width="10.42578125" customWidth="1"/>
    <col min="2057" max="2057" width="12.85546875" customWidth="1"/>
    <col min="2058" max="2058" width="16.140625" customWidth="1"/>
    <col min="2060" max="2060" width="15.140625" bestFit="1" customWidth="1"/>
    <col min="2304" max="2304" width="68.28515625" customWidth="1"/>
    <col min="2305" max="2305" width="17.85546875" bestFit="1" customWidth="1"/>
    <col min="2306" max="2306" width="11.7109375" customWidth="1"/>
    <col min="2307" max="2307" width="10.7109375" customWidth="1"/>
    <col min="2308" max="2308" width="12" customWidth="1"/>
    <col min="2309" max="2309" width="14.85546875" customWidth="1"/>
    <col min="2310" max="2310" width="11.85546875" customWidth="1"/>
    <col min="2311" max="2311" width="10.42578125" customWidth="1"/>
    <col min="2313" max="2313" width="12.85546875" customWidth="1"/>
    <col min="2314" max="2314" width="16.140625" customWidth="1"/>
    <col min="2316" max="2316" width="15.140625" bestFit="1" customWidth="1"/>
    <col min="2560" max="2560" width="68.28515625" customWidth="1"/>
    <col min="2561" max="2561" width="17.85546875" bestFit="1" customWidth="1"/>
    <col min="2562" max="2562" width="11.7109375" customWidth="1"/>
    <col min="2563" max="2563" width="10.7109375" customWidth="1"/>
    <col min="2564" max="2564" width="12" customWidth="1"/>
    <col min="2565" max="2565" width="14.85546875" customWidth="1"/>
    <col min="2566" max="2566" width="11.85546875" customWidth="1"/>
    <col min="2567" max="2567" width="10.42578125" customWidth="1"/>
    <col min="2569" max="2569" width="12.85546875" customWidth="1"/>
    <col min="2570" max="2570" width="16.140625" customWidth="1"/>
    <col min="2572" max="2572" width="15.140625" bestFit="1" customWidth="1"/>
    <col min="2816" max="2816" width="68.28515625" customWidth="1"/>
    <col min="2817" max="2817" width="17.85546875" bestFit="1" customWidth="1"/>
    <col min="2818" max="2818" width="11.7109375" customWidth="1"/>
    <col min="2819" max="2819" width="10.7109375" customWidth="1"/>
    <col min="2820" max="2820" width="12" customWidth="1"/>
    <col min="2821" max="2821" width="14.85546875" customWidth="1"/>
    <col min="2822" max="2822" width="11.85546875" customWidth="1"/>
    <col min="2823" max="2823" width="10.42578125" customWidth="1"/>
    <col min="2825" max="2825" width="12.85546875" customWidth="1"/>
    <col min="2826" max="2826" width="16.140625" customWidth="1"/>
    <col min="2828" max="2828" width="15.140625" bestFit="1" customWidth="1"/>
    <col min="3072" max="3072" width="68.28515625" customWidth="1"/>
    <col min="3073" max="3073" width="17.85546875" bestFit="1" customWidth="1"/>
    <col min="3074" max="3074" width="11.7109375" customWidth="1"/>
    <col min="3075" max="3075" width="10.7109375" customWidth="1"/>
    <col min="3076" max="3076" width="12" customWidth="1"/>
    <col min="3077" max="3077" width="14.85546875" customWidth="1"/>
    <col min="3078" max="3078" width="11.85546875" customWidth="1"/>
    <col min="3079" max="3079" width="10.42578125" customWidth="1"/>
    <col min="3081" max="3081" width="12.85546875" customWidth="1"/>
    <col min="3082" max="3082" width="16.140625" customWidth="1"/>
    <col min="3084" max="3084" width="15.140625" bestFit="1" customWidth="1"/>
    <col min="3328" max="3328" width="68.28515625" customWidth="1"/>
    <col min="3329" max="3329" width="17.85546875" bestFit="1" customWidth="1"/>
    <col min="3330" max="3330" width="11.7109375" customWidth="1"/>
    <col min="3331" max="3331" width="10.7109375" customWidth="1"/>
    <col min="3332" max="3332" width="12" customWidth="1"/>
    <col min="3333" max="3333" width="14.85546875" customWidth="1"/>
    <col min="3334" max="3334" width="11.85546875" customWidth="1"/>
    <col min="3335" max="3335" width="10.42578125" customWidth="1"/>
    <col min="3337" max="3337" width="12.85546875" customWidth="1"/>
    <col min="3338" max="3338" width="16.140625" customWidth="1"/>
    <col min="3340" max="3340" width="15.140625" bestFit="1" customWidth="1"/>
    <col min="3584" max="3584" width="68.28515625" customWidth="1"/>
    <col min="3585" max="3585" width="17.85546875" bestFit="1" customWidth="1"/>
    <col min="3586" max="3586" width="11.7109375" customWidth="1"/>
    <col min="3587" max="3587" width="10.7109375" customWidth="1"/>
    <col min="3588" max="3588" width="12" customWidth="1"/>
    <col min="3589" max="3589" width="14.85546875" customWidth="1"/>
    <col min="3590" max="3590" width="11.85546875" customWidth="1"/>
    <col min="3591" max="3591" width="10.42578125" customWidth="1"/>
    <col min="3593" max="3593" width="12.85546875" customWidth="1"/>
    <col min="3594" max="3594" width="16.140625" customWidth="1"/>
    <col min="3596" max="3596" width="15.140625" bestFit="1" customWidth="1"/>
    <col min="3840" max="3840" width="68.28515625" customWidth="1"/>
    <col min="3841" max="3841" width="17.85546875" bestFit="1" customWidth="1"/>
    <col min="3842" max="3842" width="11.7109375" customWidth="1"/>
    <col min="3843" max="3843" width="10.7109375" customWidth="1"/>
    <col min="3844" max="3844" width="12" customWidth="1"/>
    <col min="3845" max="3845" width="14.85546875" customWidth="1"/>
    <col min="3846" max="3846" width="11.85546875" customWidth="1"/>
    <col min="3847" max="3847" width="10.42578125" customWidth="1"/>
    <col min="3849" max="3849" width="12.85546875" customWidth="1"/>
    <col min="3850" max="3850" width="16.140625" customWidth="1"/>
    <col min="3852" max="3852" width="15.140625" bestFit="1" customWidth="1"/>
    <col min="4096" max="4096" width="68.28515625" customWidth="1"/>
    <col min="4097" max="4097" width="17.85546875" bestFit="1" customWidth="1"/>
    <col min="4098" max="4098" width="11.7109375" customWidth="1"/>
    <col min="4099" max="4099" width="10.7109375" customWidth="1"/>
    <col min="4100" max="4100" width="12" customWidth="1"/>
    <col min="4101" max="4101" width="14.85546875" customWidth="1"/>
    <col min="4102" max="4102" width="11.85546875" customWidth="1"/>
    <col min="4103" max="4103" width="10.42578125" customWidth="1"/>
    <col min="4105" max="4105" width="12.85546875" customWidth="1"/>
    <col min="4106" max="4106" width="16.140625" customWidth="1"/>
    <col min="4108" max="4108" width="15.140625" bestFit="1" customWidth="1"/>
    <col min="4352" max="4352" width="68.28515625" customWidth="1"/>
    <col min="4353" max="4353" width="17.85546875" bestFit="1" customWidth="1"/>
    <col min="4354" max="4354" width="11.7109375" customWidth="1"/>
    <col min="4355" max="4355" width="10.7109375" customWidth="1"/>
    <col min="4356" max="4356" width="12" customWidth="1"/>
    <col min="4357" max="4357" width="14.85546875" customWidth="1"/>
    <col min="4358" max="4358" width="11.85546875" customWidth="1"/>
    <col min="4359" max="4359" width="10.42578125" customWidth="1"/>
    <col min="4361" max="4361" width="12.85546875" customWidth="1"/>
    <col min="4362" max="4362" width="16.140625" customWidth="1"/>
    <col min="4364" max="4364" width="15.140625" bestFit="1" customWidth="1"/>
    <col min="4608" max="4608" width="68.28515625" customWidth="1"/>
    <col min="4609" max="4609" width="17.85546875" bestFit="1" customWidth="1"/>
    <col min="4610" max="4610" width="11.7109375" customWidth="1"/>
    <col min="4611" max="4611" width="10.7109375" customWidth="1"/>
    <col min="4612" max="4612" width="12" customWidth="1"/>
    <col min="4613" max="4613" width="14.85546875" customWidth="1"/>
    <col min="4614" max="4614" width="11.85546875" customWidth="1"/>
    <col min="4615" max="4615" width="10.42578125" customWidth="1"/>
    <col min="4617" max="4617" width="12.85546875" customWidth="1"/>
    <col min="4618" max="4618" width="16.140625" customWidth="1"/>
    <col min="4620" max="4620" width="15.140625" bestFit="1" customWidth="1"/>
    <col min="4864" max="4864" width="68.28515625" customWidth="1"/>
    <col min="4865" max="4865" width="17.85546875" bestFit="1" customWidth="1"/>
    <col min="4866" max="4866" width="11.7109375" customWidth="1"/>
    <col min="4867" max="4867" width="10.7109375" customWidth="1"/>
    <col min="4868" max="4868" width="12" customWidth="1"/>
    <col min="4869" max="4869" width="14.85546875" customWidth="1"/>
    <col min="4870" max="4870" width="11.85546875" customWidth="1"/>
    <col min="4871" max="4871" width="10.42578125" customWidth="1"/>
    <col min="4873" max="4873" width="12.85546875" customWidth="1"/>
    <col min="4874" max="4874" width="16.140625" customWidth="1"/>
    <col min="4876" max="4876" width="15.140625" bestFit="1" customWidth="1"/>
    <col min="5120" max="5120" width="68.28515625" customWidth="1"/>
    <col min="5121" max="5121" width="17.85546875" bestFit="1" customWidth="1"/>
    <col min="5122" max="5122" width="11.7109375" customWidth="1"/>
    <col min="5123" max="5123" width="10.7109375" customWidth="1"/>
    <col min="5124" max="5124" width="12" customWidth="1"/>
    <col min="5125" max="5125" width="14.85546875" customWidth="1"/>
    <col min="5126" max="5126" width="11.85546875" customWidth="1"/>
    <col min="5127" max="5127" width="10.42578125" customWidth="1"/>
    <col min="5129" max="5129" width="12.85546875" customWidth="1"/>
    <col min="5130" max="5130" width="16.140625" customWidth="1"/>
    <col min="5132" max="5132" width="15.140625" bestFit="1" customWidth="1"/>
    <col min="5376" max="5376" width="68.28515625" customWidth="1"/>
    <col min="5377" max="5377" width="17.85546875" bestFit="1" customWidth="1"/>
    <col min="5378" max="5378" width="11.7109375" customWidth="1"/>
    <col min="5379" max="5379" width="10.7109375" customWidth="1"/>
    <col min="5380" max="5380" width="12" customWidth="1"/>
    <col min="5381" max="5381" width="14.85546875" customWidth="1"/>
    <col min="5382" max="5382" width="11.85546875" customWidth="1"/>
    <col min="5383" max="5383" width="10.42578125" customWidth="1"/>
    <col min="5385" max="5385" width="12.85546875" customWidth="1"/>
    <col min="5386" max="5386" width="16.140625" customWidth="1"/>
    <col min="5388" max="5388" width="15.140625" bestFit="1" customWidth="1"/>
    <col min="5632" max="5632" width="68.28515625" customWidth="1"/>
    <col min="5633" max="5633" width="17.85546875" bestFit="1" customWidth="1"/>
    <col min="5634" max="5634" width="11.7109375" customWidth="1"/>
    <col min="5635" max="5635" width="10.7109375" customWidth="1"/>
    <col min="5636" max="5636" width="12" customWidth="1"/>
    <col min="5637" max="5637" width="14.85546875" customWidth="1"/>
    <col min="5638" max="5638" width="11.85546875" customWidth="1"/>
    <col min="5639" max="5639" width="10.42578125" customWidth="1"/>
    <col min="5641" max="5641" width="12.85546875" customWidth="1"/>
    <col min="5642" max="5642" width="16.140625" customWidth="1"/>
    <col min="5644" max="5644" width="15.140625" bestFit="1" customWidth="1"/>
    <col min="5888" max="5888" width="68.28515625" customWidth="1"/>
    <col min="5889" max="5889" width="17.85546875" bestFit="1" customWidth="1"/>
    <col min="5890" max="5890" width="11.7109375" customWidth="1"/>
    <col min="5891" max="5891" width="10.7109375" customWidth="1"/>
    <col min="5892" max="5892" width="12" customWidth="1"/>
    <col min="5893" max="5893" width="14.85546875" customWidth="1"/>
    <col min="5894" max="5894" width="11.85546875" customWidth="1"/>
    <col min="5895" max="5895" width="10.42578125" customWidth="1"/>
    <col min="5897" max="5897" width="12.85546875" customWidth="1"/>
    <col min="5898" max="5898" width="16.140625" customWidth="1"/>
    <col min="5900" max="5900" width="15.140625" bestFit="1" customWidth="1"/>
    <col min="6144" max="6144" width="68.28515625" customWidth="1"/>
    <col min="6145" max="6145" width="17.85546875" bestFit="1" customWidth="1"/>
    <col min="6146" max="6146" width="11.7109375" customWidth="1"/>
    <col min="6147" max="6147" width="10.7109375" customWidth="1"/>
    <col min="6148" max="6148" width="12" customWidth="1"/>
    <col min="6149" max="6149" width="14.85546875" customWidth="1"/>
    <col min="6150" max="6150" width="11.85546875" customWidth="1"/>
    <col min="6151" max="6151" width="10.42578125" customWidth="1"/>
    <col min="6153" max="6153" width="12.85546875" customWidth="1"/>
    <col min="6154" max="6154" width="16.140625" customWidth="1"/>
    <col min="6156" max="6156" width="15.140625" bestFit="1" customWidth="1"/>
    <col min="6400" max="6400" width="68.28515625" customWidth="1"/>
    <col min="6401" max="6401" width="17.85546875" bestFit="1" customWidth="1"/>
    <col min="6402" max="6402" width="11.7109375" customWidth="1"/>
    <col min="6403" max="6403" width="10.7109375" customWidth="1"/>
    <col min="6404" max="6404" width="12" customWidth="1"/>
    <col min="6405" max="6405" width="14.85546875" customWidth="1"/>
    <col min="6406" max="6406" width="11.85546875" customWidth="1"/>
    <col min="6407" max="6407" width="10.42578125" customWidth="1"/>
    <col min="6409" max="6409" width="12.85546875" customWidth="1"/>
    <col min="6410" max="6410" width="16.140625" customWidth="1"/>
    <col min="6412" max="6412" width="15.140625" bestFit="1" customWidth="1"/>
    <col min="6656" max="6656" width="68.28515625" customWidth="1"/>
    <col min="6657" max="6657" width="17.85546875" bestFit="1" customWidth="1"/>
    <col min="6658" max="6658" width="11.7109375" customWidth="1"/>
    <col min="6659" max="6659" width="10.7109375" customWidth="1"/>
    <col min="6660" max="6660" width="12" customWidth="1"/>
    <col min="6661" max="6661" width="14.85546875" customWidth="1"/>
    <col min="6662" max="6662" width="11.85546875" customWidth="1"/>
    <col min="6663" max="6663" width="10.42578125" customWidth="1"/>
    <col min="6665" max="6665" width="12.85546875" customWidth="1"/>
    <col min="6666" max="6666" width="16.140625" customWidth="1"/>
    <col min="6668" max="6668" width="15.140625" bestFit="1" customWidth="1"/>
    <col min="6912" max="6912" width="68.28515625" customWidth="1"/>
    <col min="6913" max="6913" width="17.85546875" bestFit="1" customWidth="1"/>
    <col min="6914" max="6914" width="11.7109375" customWidth="1"/>
    <col min="6915" max="6915" width="10.7109375" customWidth="1"/>
    <col min="6916" max="6916" width="12" customWidth="1"/>
    <col min="6917" max="6917" width="14.85546875" customWidth="1"/>
    <col min="6918" max="6918" width="11.85546875" customWidth="1"/>
    <col min="6919" max="6919" width="10.42578125" customWidth="1"/>
    <col min="6921" max="6921" width="12.85546875" customWidth="1"/>
    <col min="6922" max="6922" width="16.140625" customWidth="1"/>
    <col min="6924" max="6924" width="15.140625" bestFit="1" customWidth="1"/>
    <col min="7168" max="7168" width="68.28515625" customWidth="1"/>
    <col min="7169" max="7169" width="17.85546875" bestFit="1" customWidth="1"/>
    <col min="7170" max="7170" width="11.7109375" customWidth="1"/>
    <col min="7171" max="7171" width="10.7109375" customWidth="1"/>
    <col min="7172" max="7172" width="12" customWidth="1"/>
    <col min="7173" max="7173" width="14.85546875" customWidth="1"/>
    <col min="7174" max="7174" width="11.85546875" customWidth="1"/>
    <col min="7175" max="7175" width="10.42578125" customWidth="1"/>
    <col min="7177" max="7177" width="12.85546875" customWidth="1"/>
    <col min="7178" max="7178" width="16.140625" customWidth="1"/>
    <col min="7180" max="7180" width="15.140625" bestFit="1" customWidth="1"/>
    <col min="7424" max="7424" width="68.28515625" customWidth="1"/>
    <col min="7425" max="7425" width="17.85546875" bestFit="1" customWidth="1"/>
    <col min="7426" max="7426" width="11.7109375" customWidth="1"/>
    <col min="7427" max="7427" width="10.7109375" customWidth="1"/>
    <col min="7428" max="7428" width="12" customWidth="1"/>
    <col min="7429" max="7429" width="14.85546875" customWidth="1"/>
    <col min="7430" max="7430" width="11.85546875" customWidth="1"/>
    <col min="7431" max="7431" width="10.42578125" customWidth="1"/>
    <col min="7433" max="7433" width="12.85546875" customWidth="1"/>
    <col min="7434" max="7434" width="16.140625" customWidth="1"/>
    <col min="7436" max="7436" width="15.140625" bestFit="1" customWidth="1"/>
    <col min="7680" max="7680" width="68.28515625" customWidth="1"/>
    <col min="7681" max="7681" width="17.85546875" bestFit="1" customWidth="1"/>
    <col min="7682" max="7682" width="11.7109375" customWidth="1"/>
    <col min="7683" max="7683" width="10.7109375" customWidth="1"/>
    <col min="7684" max="7684" width="12" customWidth="1"/>
    <col min="7685" max="7685" width="14.85546875" customWidth="1"/>
    <col min="7686" max="7686" width="11.85546875" customWidth="1"/>
    <col min="7687" max="7687" width="10.42578125" customWidth="1"/>
    <col min="7689" max="7689" width="12.85546875" customWidth="1"/>
    <col min="7690" max="7690" width="16.140625" customWidth="1"/>
    <col min="7692" max="7692" width="15.140625" bestFit="1" customWidth="1"/>
    <col min="7936" max="7936" width="68.28515625" customWidth="1"/>
    <col min="7937" max="7937" width="17.85546875" bestFit="1" customWidth="1"/>
    <col min="7938" max="7938" width="11.7109375" customWidth="1"/>
    <col min="7939" max="7939" width="10.7109375" customWidth="1"/>
    <col min="7940" max="7940" width="12" customWidth="1"/>
    <col min="7941" max="7941" width="14.85546875" customWidth="1"/>
    <col min="7942" max="7942" width="11.85546875" customWidth="1"/>
    <col min="7943" max="7943" width="10.42578125" customWidth="1"/>
    <col min="7945" max="7945" width="12.85546875" customWidth="1"/>
    <col min="7946" max="7946" width="16.140625" customWidth="1"/>
    <col min="7948" max="7948" width="15.140625" bestFit="1" customWidth="1"/>
    <col min="8192" max="8192" width="68.28515625" customWidth="1"/>
    <col min="8193" max="8193" width="17.85546875" bestFit="1" customWidth="1"/>
    <col min="8194" max="8194" width="11.7109375" customWidth="1"/>
    <col min="8195" max="8195" width="10.7109375" customWidth="1"/>
    <col min="8196" max="8196" width="12" customWidth="1"/>
    <col min="8197" max="8197" width="14.85546875" customWidth="1"/>
    <col min="8198" max="8198" width="11.85546875" customWidth="1"/>
    <col min="8199" max="8199" width="10.42578125" customWidth="1"/>
    <col min="8201" max="8201" width="12.85546875" customWidth="1"/>
    <col min="8202" max="8202" width="16.140625" customWidth="1"/>
    <col min="8204" max="8204" width="15.140625" bestFit="1" customWidth="1"/>
    <col min="8448" max="8448" width="68.28515625" customWidth="1"/>
    <col min="8449" max="8449" width="17.85546875" bestFit="1" customWidth="1"/>
    <col min="8450" max="8450" width="11.7109375" customWidth="1"/>
    <col min="8451" max="8451" width="10.7109375" customWidth="1"/>
    <col min="8452" max="8452" width="12" customWidth="1"/>
    <col min="8453" max="8453" width="14.85546875" customWidth="1"/>
    <col min="8454" max="8454" width="11.85546875" customWidth="1"/>
    <col min="8455" max="8455" width="10.42578125" customWidth="1"/>
    <col min="8457" max="8457" width="12.85546875" customWidth="1"/>
    <col min="8458" max="8458" width="16.140625" customWidth="1"/>
    <col min="8460" max="8460" width="15.140625" bestFit="1" customWidth="1"/>
    <col min="8704" max="8704" width="68.28515625" customWidth="1"/>
    <col min="8705" max="8705" width="17.85546875" bestFit="1" customWidth="1"/>
    <col min="8706" max="8706" width="11.7109375" customWidth="1"/>
    <col min="8707" max="8707" width="10.7109375" customWidth="1"/>
    <col min="8708" max="8708" width="12" customWidth="1"/>
    <col min="8709" max="8709" width="14.85546875" customWidth="1"/>
    <col min="8710" max="8710" width="11.85546875" customWidth="1"/>
    <col min="8711" max="8711" width="10.42578125" customWidth="1"/>
    <col min="8713" max="8713" width="12.85546875" customWidth="1"/>
    <col min="8714" max="8714" width="16.140625" customWidth="1"/>
    <col min="8716" max="8716" width="15.140625" bestFit="1" customWidth="1"/>
    <col min="8960" max="8960" width="68.28515625" customWidth="1"/>
    <col min="8961" max="8961" width="17.85546875" bestFit="1" customWidth="1"/>
    <col min="8962" max="8962" width="11.7109375" customWidth="1"/>
    <col min="8963" max="8963" width="10.7109375" customWidth="1"/>
    <col min="8964" max="8964" width="12" customWidth="1"/>
    <col min="8965" max="8965" width="14.85546875" customWidth="1"/>
    <col min="8966" max="8966" width="11.85546875" customWidth="1"/>
    <col min="8967" max="8967" width="10.42578125" customWidth="1"/>
    <col min="8969" max="8969" width="12.85546875" customWidth="1"/>
    <col min="8970" max="8970" width="16.140625" customWidth="1"/>
    <col min="8972" max="8972" width="15.140625" bestFit="1" customWidth="1"/>
    <col min="9216" max="9216" width="68.28515625" customWidth="1"/>
    <col min="9217" max="9217" width="17.85546875" bestFit="1" customWidth="1"/>
    <col min="9218" max="9218" width="11.7109375" customWidth="1"/>
    <col min="9219" max="9219" width="10.7109375" customWidth="1"/>
    <col min="9220" max="9220" width="12" customWidth="1"/>
    <col min="9221" max="9221" width="14.85546875" customWidth="1"/>
    <col min="9222" max="9222" width="11.85546875" customWidth="1"/>
    <col min="9223" max="9223" width="10.42578125" customWidth="1"/>
    <col min="9225" max="9225" width="12.85546875" customWidth="1"/>
    <col min="9226" max="9226" width="16.140625" customWidth="1"/>
    <col min="9228" max="9228" width="15.140625" bestFit="1" customWidth="1"/>
    <col min="9472" max="9472" width="68.28515625" customWidth="1"/>
    <col min="9473" max="9473" width="17.85546875" bestFit="1" customWidth="1"/>
    <col min="9474" max="9474" width="11.7109375" customWidth="1"/>
    <col min="9475" max="9475" width="10.7109375" customWidth="1"/>
    <col min="9476" max="9476" width="12" customWidth="1"/>
    <col min="9477" max="9477" width="14.85546875" customWidth="1"/>
    <col min="9478" max="9478" width="11.85546875" customWidth="1"/>
    <col min="9479" max="9479" width="10.42578125" customWidth="1"/>
    <col min="9481" max="9481" width="12.85546875" customWidth="1"/>
    <col min="9482" max="9482" width="16.140625" customWidth="1"/>
    <col min="9484" max="9484" width="15.140625" bestFit="1" customWidth="1"/>
    <col min="9728" max="9728" width="68.28515625" customWidth="1"/>
    <col min="9729" max="9729" width="17.85546875" bestFit="1" customWidth="1"/>
    <col min="9730" max="9730" width="11.7109375" customWidth="1"/>
    <col min="9731" max="9731" width="10.7109375" customWidth="1"/>
    <col min="9732" max="9732" width="12" customWidth="1"/>
    <col min="9733" max="9733" width="14.85546875" customWidth="1"/>
    <col min="9734" max="9734" width="11.85546875" customWidth="1"/>
    <col min="9735" max="9735" width="10.42578125" customWidth="1"/>
    <col min="9737" max="9737" width="12.85546875" customWidth="1"/>
    <col min="9738" max="9738" width="16.140625" customWidth="1"/>
    <col min="9740" max="9740" width="15.140625" bestFit="1" customWidth="1"/>
    <col min="9984" max="9984" width="68.28515625" customWidth="1"/>
    <col min="9985" max="9985" width="17.85546875" bestFit="1" customWidth="1"/>
    <col min="9986" max="9986" width="11.7109375" customWidth="1"/>
    <col min="9987" max="9987" width="10.7109375" customWidth="1"/>
    <col min="9988" max="9988" width="12" customWidth="1"/>
    <col min="9989" max="9989" width="14.85546875" customWidth="1"/>
    <col min="9990" max="9990" width="11.85546875" customWidth="1"/>
    <col min="9991" max="9991" width="10.42578125" customWidth="1"/>
    <col min="9993" max="9993" width="12.85546875" customWidth="1"/>
    <col min="9994" max="9994" width="16.140625" customWidth="1"/>
    <col min="9996" max="9996" width="15.140625" bestFit="1" customWidth="1"/>
    <col min="10240" max="10240" width="68.28515625" customWidth="1"/>
    <col min="10241" max="10241" width="17.85546875" bestFit="1" customWidth="1"/>
    <col min="10242" max="10242" width="11.7109375" customWidth="1"/>
    <col min="10243" max="10243" width="10.7109375" customWidth="1"/>
    <col min="10244" max="10244" width="12" customWidth="1"/>
    <col min="10245" max="10245" width="14.85546875" customWidth="1"/>
    <col min="10246" max="10246" width="11.85546875" customWidth="1"/>
    <col min="10247" max="10247" width="10.42578125" customWidth="1"/>
    <col min="10249" max="10249" width="12.85546875" customWidth="1"/>
    <col min="10250" max="10250" width="16.140625" customWidth="1"/>
    <col min="10252" max="10252" width="15.140625" bestFit="1" customWidth="1"/>
    <col min="10496" max="10496" width="68.28515625" customWidth="1"/>
    <col min="10497" max="10497" width="17.85546875" bestFit="1" customWidth="1"/>
    <col min="10498" max="10498" width="11.7109375" customWidth="1"/>
    <col min="10499" max="10499" width="10.7109375" customWidth="1"/>
    <col min="10500" max="10500" width="12" customWidth="1"/>
    <col min="10501" max="10501" width="14.85546875" customWidth="1"/>
    <col min="10502" max="10502" width="11.85546875" customWidth="1"/>
    <col min="10503" max="10503" width="10.42578125" customWidth="1"/>
    <col min="10505" max="10505" width="12.85546875" customWidth="1"/>
    <col min="10506" max="10506" width="16.140625" customWidth="1"/>
    <col min="10508" max="10508" width="15.140625" bestFit="1" customWidth="1"/>
    <col min="10752" max="10752" width="68.28515625" customWidth="1"/>
    <col min="10753" max="10753" width="17.85546875" bestFit="1" customWidth="1"/>
    <col min="10754" max="10754" width="11.7109375" customWidth="1"/>
    <col min="10755" max="10755" width="10.7109375" customWidth="1"/>
    <col min="10756" max="10756" width="12" customWidth="1"/>
    <col min="10757" max="10757" width="14.85546875" customWidth="1"/>
    <col min="10758" max="10758" width="11.85546875" customWidth="1"/>
    <col min="10759" max="10759" width="10.42578125" customWidth="1"/>
    <col min="10761" max="10761" width="12.85546875" customWidth="1"/>
    <col min="10762" max="10762" width="16.140625" customWidth="1"/>
    <col min="10764" max="10764" width="15.140625" bestFit="1" customWidth="1"/>
    <col min="11008" max="11008" width="68.28515625" customWidth="1"/>
    <col min="11009" max="11009" width="17.85546875" bestFit="1" customWidth="1"/>
    <col min="11010" max="11010" width="11.7109375" customWidth="1"/>
    <col min="11011" max="11011" width="10.7109375" customWidth="1"/>
    <col min="11012" max="11012" width="12" customWidth="1"/>
    <col min="11013" max="11013" width="14.85546875" customWidth="1"/>
    <col min="11014" max="11014" width="11.85546875" customWidth="1"/>
    <col min="11015" max="11015" width="10.42578125" customWidth="1"/>
    <col min="11017" max="11017" width="12.85546875" customWidth="1"/>
    <col min="11018" max="11018" width="16.140625" customWidth="1"/>
    <col min="11020" max="11020" width="15.140625" bestFit="1" customWidth="1"/>
    <col min="11264" max="11264" width="68.28515625" customWidth="1"/>
    <col min="11265" max="11265" width="17.85546875" bestFit="1" customWidth="1"/>
    <col min="11266" max="11266" width="11.7109375" customWidth="1"/>
    <col min="11267" max="11267" width="10.7109375" customWidth="1"/>
    <col min="11268" max="11268" width="12" customWidth="1"/>
    <col min="11269" max="11269" width="14.85546875" customWidth="1"/>
    <col min="11270" max="11270" width="11.85546875" customWidth="1"/>
    <col min="11271" max="11271" width="10.42578125" customWidth="1"/>
    <col min="11273" max="11273" width="12.85546875" customWidth="1"/>
    <col min="11274" max="11274" width="16.140625" customWidth="1"/>
    <col min="11276" max="11276" width="15.140625" bestFit="1" customWidth="1"/>
    <col min="11520" max="11520" width="68.28515625" customWidth="1"/>
    <col min="11521" max="11521" width="17.85546875" bestFit="1" customWidth="1"/>
    <col min="11522" max="11522" width="11.7109375" customWidth="1"/>
    <col min="11523" max="11523" width="10.7109375" customWidth="1"/>
    <col min="11524" max="11524" width="12" customWidth="1"/>
    <col min="11525" max="11525" width="14.85546875" customWidth="1"/>
    <col min="11526" max="11526" width="11.85546875" customWidth="1"/>
    <col min="11527" max="11527" width="10.42578125" customWidth="1"/>
    <col min="11529" max="11529" width="12.85546875" customWidth="1"/>
    <col min="11530" max="11530" width="16.140625" customWidth="1"/>
    <col min="11532" max="11532" width="15.140625" bestFit="1" customWidth="1"/>
    <col min="11776" max="11776" width="68.28515625" customWidth="1"/>
    <col min="11777" max="11777" width="17.85546875" bestFit="1" customWidth="1"/>
    <col min="11778" max="11778" width="11.7109375" customWidth="1"/>
    <col min="11779" max="11779" width="10.7109375" customWidth="1"/>
    <col min="11780" max="11780" width="12" customWidth="1"/>
    <col min="11781" max="11781" width="14.85546875" customWidth="1"/>
    <col min="11782" max="11782" width="11.85546875" customWidth="1"/>
    <col min="11783" max="11783" width="10.42578125" customWidth="1"/>
    <col min="11785" max="11785" width="12.85546875" customWidth="1"/>
    <col min="11786" max="11786" width="16.140625" customWidth="1"/>
    <col min="11788" max="11788" width="15.140625" bestFit="1" customWidth="1"/>
    <col min="12032" max="12032" width="68.28515625" customWidth="1"/>
    <col min="12033" max="12033" width="17.85546875" bestFit="1" customWidth="1"/>
    <col min="12034" max="12034" width="11.7109375" customWidth="1"/>
    <col min="12035" max="12035" width="10.7109375" customWidth="1"/>
    <col min="12036" max="12036" width="12" customWidth="1"/>
    <col min="12037" max="12037" width="14.85546875" customWidth="1"/>
    <col min="12038" max="12038" width="11.85546875" customWidth="1"/>
    <col min="12039" max="12039" width="10.42578125" customWidth="1"/>
    <col min="12041" max="12041" width="12.85546875" customWidth="1"/>
    <col min="12042" max="12042" width="16.140625" customWidth="1"/>
    <col min="12044" max="12044" width="15.140625" bestFit="1" customWidth="1"/>
    <col min="12288" max="12288" width="68.28515625" customWidth="1"/>
    <col min="12289" max="12289" width="17.85546875" bestFit="1" customWidth="1"/>
    <col min="12290" max="12290" width="11.7109375" customWidth="1"/>
    <col min="12291" max="12291" width="10.7109375" customWidth="1"/>
    <col min="12292" max="12292" width="12" customWidth="1"/>
    <col min="12293" max="12293" width="14.85546875" customWidth="1"/>
    <col min="12294" max="12294" width="11.85546875" customWidth="1"/>
    <col min="12295" max="12295" width="10.42578125" customWidth="1"/>
    <col min="12297" max="12297" width="12.85546875" customWidth="1"/>
    <col min="12298" max="12298" width="16.140625" customWidth="1"/>
    <col min="12300" max="12300" width="15.140625" bestFit="1" customWidth="1"/>
    <col min="12544" max="12544" width="68.28515625" customWidth="1"/>
    <col min="12545" max="12545" width="17.85546875" bestFit="1" customWidth="1"/>
    <col min="12546" max="12546" width="11.7109375" customWidth="1"/>
    <col min="12547" max="12547" width="10.7109375" customWidth="1"/>
    <col min="12548" max="12548" width="12" customWidth="1"/>
    <col min="12549" max="12549" width="14.85546875" customWidth="1"/>
    <col min="12550" max="12550" width="11.85546875" customWidth="1"/>
    <col min="12551" max="12551" width="10.42578125" customWidth="1"/>
    <col min="12553" max="12553" width="12.85546875" customWidth="1"/>
    <col min="12554" max="12554" width="16.140625" customWidth="1"/>
    <col min="12556" max="12556" width="15.140625" bestFit="1" customWidth="1"/>
    <col min="12800" max="12800" width="68.28515625" customWidth="1"/>
    <col min="12801" max="12801" width="17.85546875" bestFit="1" customWidth="1"/>
    <col min="12802" max="12802" width="11.7109375" customWidth="1"/>
    <col min="12803" max="12803" width="10.7109375" customWidth="1"/>
    <col min="12804" max="12804" width="12" customWidth="1"/>
    <col min="12805" max="12805" width="14.85546875" customWidth="1"/>
    <col min="12806" max="12806" width="11.85546875" customWidth="1"/>
    <col min="12807" max="12807" width="10.42578125" customWidth="1"/>
    <col min="12809" max="12809" width="12.85546875" customWidth="1"/>
    <col min="12810" max="12810" width="16.140625" customWidth="1"/>
    <col min="12812" max="12812" width="15.140625" bestFit="1" customWidth="1"/>
    <col min="13056" max="13056" width="68.28515625" customWidth="1"/>
    <col min="13057" max="13057" width="17.85546875" bestFit="1" customWidth="1"/>
    <col min="13058" max="13058" width="11.7109375" customWidth="1"/>
    <col min="13059" max="13059" width="10.7109375" customWidth="1"/>
    <col min="13060" max="13060" width="12" customWidth="1"/>
    <col min="13061" max="13061" width="14.85546875" customWidth="1"/>
    <col min="13062" max="13062" width="11.85546875" customWidth="1"/>
    <col min="13063" max="13063" width="10.42578125" customWidth="1"/>
    <col min="13065" max="13065" width="12.85546875" customWidth="1"/>
    <col min="13066" max="13066" width="16.140625" customWidth="1"/>
    <col min="13068" max="13068" width="15.140625" bestFit="1" customWidth="1"/>
    <col min="13312" max="13312" width="68.28515625" customWidth="1"/>
    <col min="13313" max="13313" width="17.85546875" bestFit="1" customWidth="1"/>
    <col min="13314" max="13314" width="11.7109375" customWidth="1"/>
    <col min="13315" max="13315" width="10.7109375" customWidth="1"/>
    <col min="13316" max="13316" width="12" customWidth="1"/>
    <col min="13317" max="13317" width="14.85546875" customWidth="1"/>
    <col min="13318" max="13318" width="11.85546875" customWidth="1"/>
    <col min="13319" max="13319" width="10.42578125" customWidth="1"/>
    <col min="13321" max="13321" width="12.85546875" customWidth="1"/>
    <col min="13322" max="13322" width="16.140625" customWidth="1"/>
    <col min="13324" max="13324" width="15.140625" bestFit="1" customWidth="1"/>
    <col min="13568" max="13568" width="68.28515625" customWidth="1"/>
    <col min="13569" max="13569" width="17.85546875" bestFit="1" customWidth="1"/>
    <col min="13570" max="13570" width="11.7109375" customWidth="1"/>
    <col min="13571" max="13571" width="10.7109375" customWidth="1"/>
    <col min="13572" max="13572" width="12" customWidth="1"/>
    <col min="13573" max="13573" width="14.85546875" customWidth="1"/>
    <col min="13574" max="13574" width="11.85546875" customWidth="1"/>
    <col min="13575" max="13575" width="10.42578125" customWidth="1"/>
    <col min="13577" max="13577" width="12.85546875" customWidth="1"/>
    <col min="13578" max="13578" width="16.140625" customWidth="1"/>
    <col min="13580" max="13580" width="15.140625" bestFit="1" customWidth="1"/>
    <col min="13824" max="13824" width="68.28515625" customWidth="1"/>
    <col min="13825" max="13825" width="17.85546875" bestFit="1" customWidth="1"/>
    <col min="13826" max="13826" width="11.7109375" customWidth="1"/>
    <col min="13827" max="13827" width="10.7109375" customWidth="1"/>
    <col min="13828" max="13828" width="12" customWidth="1"/>
    <col min="13829" max="13829" width="14.85546875" customWidth="1"/>
    <col min="13830" max="13830" width="11.85546875" customWidth="1"/>
    <col min="13831" max="13831" width="10.42578125" customWidth="1"/>
    <col min="13833" max="13833" width="12.85546875" customWidth="1"/>
    <col min="13834" max="13834" width="16.140625" customWidth="1"/>
    <col min="13836" max="13836" width="15.140625" bestFit="1" customWidth="1"/>
    <col min="14080" max="14080" width="68.28515625" customWidth="1"/>
    <col min="14081" max="14081" width="17.85546875" bestFit="1" customWidth="1"/>
    <col min="14082" max="14082" width="11.7109375" customWidth="1"/>
    <col min="14083" max="14083" width="10.7109375" customWidth="1"/>
    <col min="14084" max="14084" width="12" customWidth="1"/>
    <col min="14085" max="14085" width="14.85546875" customWidth="1"/>
    <col min="14086" max="14086" width="11.85546875" customWidth="1"/>
    <col min="14087" max="14087" width="10.42578125" customWidth="1"/>
    <col min="14089" max="14089" width="12.85546875" customWidth="1"/>
    <col min="14090" max="14090" width="16.140625" customWidth="1"/>
    <col min="14092" max="14092" width="15.140625" bestFit="1" customWidth="1"/>
    <col min="14336" max="14336" width="68.28515625" customWidth="1"/>
    <col min="14337" max="14337" width="17.85546875" bestFit="1" customWidth="1"/>
    <col min="14338" max="14338" width="11.7109375" customWidth="1"/>
    <col min="14339" max="14339" width="10.7109375" customWidth="1"/>
    <col min="14340" max="14340" width="12" customWidth="1"/>
    <col min="14341" max="14341" width="14.85546875" customWidth="1"/>
    <col min="14342" max="14342" width="11.85546875" customWidth="1"/>
    <col min="14343" max="14343" width="10.42578125" customWidth="1"/>
    <col min="14345" max="14345" width="12.85546875" customWidth="1"/>
    <col min="14346" max="14346" width="16.140625" customWidth="1"/>
    <col min="14348" max="14348" width="15.140625" bestFit="1" customWidth="1"/>
    <col min="14592" max="14592" width="68.28515625" customWidth="1"/>
    <col min="14593" max="14593" width="17.85546875" bestFit="1" customWidth="1"/>
    <col min="14594" max="14594" width="11.7109375" customWidth="1"/>
    <col min="14595" max="14595" width="10.7109375" customWidth="1"/>
    <col min="14596" max="14596" width="12" customWidth="1"/>
    <col min="14597" max="14597" width="14.85546875" customWidth="1"/>
    <col min="14598" max="14598" width="11.85546875" customWidth="1"/>
    <col min="14599" max="14599" width="10.42578125" customWidth="1"/>
    <col min="14601" max="14601" width="12.85546875" customWidth="1"/>
    <col min="14602" max="14602" width="16.140625" customWidth="1"/>
    <col min="14604" max="14604" width="15.140625" bestFit="1" customWidth="1"/>
    <col min="14848" max="14848" width="68.28515625" customWidth="1"/>
    <col min="14849" max="14849" width="17.85546875" bestFit="1" customWidth="1"/>
    <col min="14850" max="14850" width="11.7109375" customWidth="1"/>
    <col min="14851" max="14851" width="10.7109375" customWidth="1"/>
    <col min="14852" max="14852" width="12" customWidth="1"/>
    <col min="14853" max="14853" width="14.85546875" customWidth="1"/>
    <col min="14854" max="14854" width="11.85546875" customWidth="1"/>
    <col min="14855" max="14855" width="10.42578125" customWidth="1"/>
    <col min="14857" max="14857" width="12.85546875" customWidth="1"/>
    <col min="14858" max="14858" width="16.140625" customWidth="1"/>
    <col min="14860" max="14860" width="15.140625" bestFit="1" customWidth="1"/>
    <col min="15104" max="15104" width="68.28515625" customWidth="1"/>
    <col min="15105" max="15105" width="17.85546875" bestFit="1" customWidth="1"/>
    <col min="15106" max="15106" width="11.7109375" customWidth="1"/>
    <col min="15107" max="15107" width="10.7109375" customWidth="1"/>
    <col min="15108" max="15108" width="12" customWidth="1"/>
    <col min="15109" max="15109" width="14.85546875" customWidth="1"/>
    <col min="15110" max="15110" width="11.85546875" customWidth="1"/>
    <col min="15111" max="15111" width="10.42578125" customWidth="1"/>
    <col min="15113" max="15113" width="12.85546875" customWidth="1"/>
    <col min="15114" max="15114" width="16.140625" customWidth="1"/>
    <col min="15116" max="15116" width="15.140625" bestFit="1" customWidth="1"/>
    <col min="15360" max="15360" width="68.28515625" customWidth="1"/>
    <col min="15361" max="15361" width="17.85546875" bestFit="1" customWidth="1"/>
    <col min="15362" max="15362" width="11.7109375" customWidth="1"/>
    <col min="15363" max="15363" width="10.7109375" customWidth="1"/>
    <col min="15364" max="15364" width="12" customWidth="1"/>
    <col min="15365" max="15365" width="14.85546875" customWidth="1"/>
    <col min="15366" max="15366" width="11.85546875" customWidth="1"/>
    <col min="15367" max="15367" width="10.42578125" customWidth="1"/>
    <col min="15369" max="15369" width="12.85546875" customWidth="1"/>
    <col min="15370" max="15370" width="16.140625" customWidth="1"/>
    <col min="15372" max="15372" width="15.140625" bestFit="1" customWidth="1"/>
    <col min="15616" max="15616" width="68.28515625" customWidth="1"/>
    <col min="15617" max="15617" width="17.85546875" bestFit="1" customWidth="1"/>
    <col min="15618" max="15618" width="11.7109375" customWidth="1"/>
    <col min="15619" max="15619" width="10.7109375" customWidth="1"/>
    <col min="15620" max="15620" width="12" customWidth="1"/>
    <col min="15621" max="15621" width="14.85546875" customWidth="1"/>
    <col min="15622" max="15622" width="11.85546875" customWidth="1"/>
    <col min="15623" max="15623" width="10.42578125" customWidth="1"/>
    <col min="15625" max="15625" width="12.85546875" customWidth="1"/>
    <col min="15626" max="15626" width="16.140625" customWidth="1"/>
    <col min="15628" max="15628" width="15.140625" bestFit="1" customWidth="1"/>
    <col min="15872" max="15872" width="68.28515625" customWidth="1"/>
    <col min="15873" max="15873" width="17.85546875" bestFit="1" customWidth="1"/>
    <col min="15874" max="15874" width="11.7109375" customWidth="1"/>
    <col min="15875" max="15875" width="10.7109375" customWidth="1"/>
    <col min="15876" max="15876" width="12" customWidth="1"/>
    <col min="15877" max="15877" width="14.85546875" customWidth="1"/>
    <col min="15878" max="15878" width="11.85546875" customWidth="1"/>
    <col min="15879" max="15879" width="10.42578125" customWidth="1"/>
    <col min="15881" max="15881" width="12.85546875" customWidth="1"/>
    <col min="15882" max="15882" width="16.140625" customWidth="1"/>
    <col min="15884" max="15884" width="15.140625" bestFit="1" customWidth="1"/>
    <col min="16128" max="16128" width="68.28515625" customWidth="1"/>
    <col min="16129" max="16129" width="17.85546875" bestFit="1" customWidth="1"/>
    <col min="16130" max="16130" width="11.7109375" customWidth="1"/>
    <col min="16131" max="16131" width="10.7109375" customWidth="1"/>
    <col min="16132" max="16132" width="12" customWidth="1"/>
    <col min="16133" max="16133" width="14.85546875" customWidth="1"/>
    <col min="16134" max="16134" width="11.85546875" customWidth="1"/>
    <col min="16135" max="16135" width="10.42578125" customWidth="1"/>
    <col min="16137" max="16137" width="12.85546875" customWidth="1"/>
    <col min="16138" max="16138" width="16.140625" customWidth="1"/>
    <col min="16140" max="16140" width="15.140625" bestFit="1" customWidth="1"/>
  </cols>
  <sheetData>
    <row r="2" spans="1:18" x14ac:dyDescent="0.25">
      <c r="A2" t="s">
        <v>48</v>
      </c>
      <c r="B2" s="27">
        <v>11479100</v>
      </c>
    </row>
    <row r="3" spans="1:18" x14ac:dyDescent="0.25">
      <c r="D3" s="28"/>
      <c r="E3" s="28"/>
      <c r="F3" s="28"/>
      <c r="G3" s="29"/>
      <c r="H3" s="30"/>
    </row>
    <row r="4" spans="1:18" ht="45" x14ac:dyDescent="0.25">
      <c r="A4" s="12"/>
      <c r="B4" s="31" t="s">
        <v>49</v>
      </c>
      <c r="C4" s="31" t="s">
        <v>50</v>
      </c>
      <c r="D4" s="32" t="s">
        <v>51</v>
      </c>
      <c r="E4" s="32" t="s">
        <v>52</v>
      </c>
      <c r="F4" s="32" t="s">
        <v>53</v>
      </c>
      <c r="G4" s="32" t="s">
        <v>54</v>
      </c>
      <c r="H4" s="32" t="s">
        <v>55</v>
      </c>
      <c r="I4" s="31" t="s">
        <v>56</v>
      </c>
      <c r="J4" s="31" t="s">
        <v>57</v>
      </c>
      <c r="K4" s="31" t="s">
        <v>58</v>
      </c>
      <c r="L4" s="33" t="s">
        <v>59</v>
      </c>
      <c r="N4" s="33" t="s">
        <v>60</v>
      </c>
      <c r="O4" s="33" t="s">
        <v>61</v>
      </c>
    </row>
    <row r="5" spans="1:18" ht="26.25" x14ac:dyDescent="0.25">
      <c r="A5" s="34" t="s">
        <v>36</v>
      </c>
      <c r="B5" s="35">
        <v>85</v>
      </c>
      <c r="C5" s="35">
        <v>65</v>
      </c>
      <c r="D5" s="36">
        <v>2</v>
      </c>
      <c r="E5" s="35">
        <v>690</v>
      </c>
      <c r="F5" s="37">
        <f>C5*$D$5*$E$5</f>
        <v>89700</v>
      </c>
      <c r="G5" s="35">
        <v>46</v>
      </c>
      <c r="H5" s="35"/>
      <c r="I5" s="35">
        <v>30.5</v>
      </c>
      <c r="J5" s="36">
        <v>19</v>
      </c>
      <c r="K5" s="37">
        <f>G5*$I$5*$J$5</f>
        <v>26657</v>
      </c>
      <c r="L5" s="37">
        <f>F5+K5</f>
        <v>116357</v>
      </c>
      <c r="N5" s="37">
        <v>114727.17374999999</v>
      </c>
      <c r="O5" s="38">
        <f>L5-N5</f>
        <v>1629.8262500000128</v>
      </c>
      <c r="Q5" s="24"/>
      <c r="R5" s="14"/>
    </row>
    <row r="6" spans="1:18" x14ac:dyDescent="0.25">
      <c r="A6" s="34" t="s">
        <v>37</v>
      </c>
      <c r="B6" s="39">
        <v>30</v>
      </c>
      <c r="C6" s="35">
        <v>32</v>
      </c>
      <c r="D6" s="35"/>
      <c r="E6" s="35"/>
      <c r="F6" s="37">
        <f t="shared" ref="F6:F16" si="0">C6*$D$5*$E$5</f>
        <v>44160</v>
      </c>
      <c r="G6" s="35">
        <v>0</v>
      </c>
      <c r="H6" s="35"/>
      <c r="I6" s="12"/>
      <c r="J6" s="12"/>
      <c r="K6" s="37">
        <f t="shared" ref="K6:K16" si="1">G6*$I$5*$J$5</f>
        <v>0</v>
      </c>
      <c r="L6" s="37">
        <f t="shared" ref="L6:L16" si="2">F6+K6</f>
        <v>44160</v>
      </c>
      <c r="N6" s="37">
        <v>43150.861250000002</v>
      </c>
      <c r="O6" s="38">
        <f t="shared" ref="O6:O16" si="3">L6-N6</f>
        <v>1009.1387499999983</v>
      </c>
      <c r="Q6" s="24"/>
      <c r="R6" s="14"/>
    </row>
    <row r="7" spans="1:18" x14ac:dyDescent="0.25">
      <c r="A7" s="34" t="s">
        <v>38</v>
      </c>
      <c r="B7" s="39">
        <v>145</v>
      </c>
      <c r="C7" s="35">
        <v>0</v>
      </c>
      <c r="D7" s="35"/>
      <c r="E7" s="35">
        <f>E5/30.5*15</f>
        <v>339.34426229508193</v>
      </c>
      <c r="F7" s="37">
        <f t="shared" si="0"/>
        <v>0</v>
      </c>
      <c r="G7" s="35">
        <v>145</v>
      </c>
      <c r="H7" s="35"/>
      <c r="I7" s="12"/>
      <c r="J7" s="12">
        <f>I5*J5</f>
        <v>579.5</v>
      </c>
      <c r="K7" s="37">
        <f t="shared" si="1"/>
        <v>84027.5</v>
      </c>
      <c r="L7" s="37">
        <f t="shared" si="2"/>
        <v>84027.5</v>
      </c>
      <c r="N7" s="37">
        <v>66800.625</v>
      </c>
      <c r="O7" s="18">
        <f t="shared" si="3"/>
        <v>17226.875</v>
      </c>
      <c r="Q7" s="24"/>
      <c r="R7" s="14"/>
    </row>
    <row r="8" spans="1:18" x14ac:dyDescent="0.25">
      <c r="A8" s="34" t="s">
        <v>39</v>
      </c>
      <c r="B8" s="39">
        <v>30</v>
      </c>
      <c r="C8" s="35">
        <v>10</v>
      </c>
      <c r="D8" s="35"/>
      <c r="E8" s="35"/>
      <c r="F8" s="37">
        <f t="shared" si="0"/>
        <v>13800</v>
      </c>
      <c r="G8" s="35">
        <v>22</v>
      </c>
      <c r="H8" s="35"/>
      <c r="I8" s="12"/>
      <c r="J8" s="12"/>
      <c r="K8" s="37">
        <f t="shared" si="1"/>
        <v>12749</v>
      </c>
      <c r="L8" s="37">
        <f t="shared" si="2"/>
        <v>26549</v>
      </c>
      <c r="N8" s="37">
        <v>26555.426250000004</v>
      </c>
      <c r="O8" s="38">
        <f t="shared" si="3"/>
        <v>-6.4262500000040745</v>
      </c>
      <c r="Q8" s="24"/>
      <c r="R8" s="14"/>
    </row>
    <row r="9" spans="1:18" ht="26.25" x14ac:dyDescent="0.25">
      <c r="A9" s="34" t="s">
        <v>40</v>
      </c>
      <c r="B9" s="39">
        <v>150</v>
      </c>
      <c r="C9" s="35">
        <v>15</v>
      </c>
      <c r="D9" s="35"/>
      <c r="E9" s="35"/>
      <c r="F9" s="37">
        <f t="shared" si="0"/>
        <v>20700</v>
      </c>
      <c r="G9" s="35">
        <v>133</v>
      </c>
      <c r="H9" s="35"/>
      <c r="I9" s="12"/>
      <c r="J9" s="12"/>
      <c r="K9" s="37">
        <f t="shared" si="1"/>
        <v>77073.5</v>
      </c>
      <c r="L9" s="37">
        <f t="shared" si="2"/>
        <v>97773.5</v>
      </c>
      <c r="N9" s="37">
        <v>95536.25</v>
      </c>
      <c r="O9" s="38">
        <f t="shared" si="3"/>
        <v>2237.25</v>
      </c>
      <c r="Q9" s="24"/>
      <c r="R9" s="14"/>
    </row>
    <row r="10" spans="1:18" ht="26.25" x14ac:dyDescent="0.25">
      <c r="A10" s="34" t="s">
        <v>41</v>
      </c>
      <c r="B10" s="39">
        <v>225</v>
      </c>
      <c r="C10" s="35">
        <v>19</v>
      </c>
      <c r="D10" s="35"/>
      <c r="E10" s="35"/>
      <c r="F10" s="37">
        <f t="shared" si="0"/>
        <v>26220</v>
      </c>
      <c r="G10" s="35">
        <v>169</v>
      </c>
      <c r="H10" s="35"/>
      <c r="I10" s="12"/>
      <c r="J10" s="12"/>
      <c r="K10" s="37">
        <f t="shared" si="1"/>
        <v>97935.5</v>
      </c>
      <c r="L10" s="37">
        <f t="shared" si="2"/>
        <v>124155.5</v>
      </c>
      <c r="N10" s="37">
        <v>123010.87499999999</v>
      </c>
      <c r="O10" s="18">
        <f t="shared" si="3"/>
        <v>1144.6250000000146</v>
      </c>
      <c r="Q10" s="24"/>
      <c r="R10" s="14"/>
    </row>
    <row r="11" spans="1:18" ht="26.25" x14ac:dyDescent="0.25">
      <c r="A11" s="34" t="s">
        <v>42</v>
      </c>
      <c r="B11" s="39">
        <v>30</v>
      </c>
      <c r="C11" s="35">
        <v>41</v>
      </c>
      <c r="D11" s="35"/>
      <c r="E11" s="35"/>
      <c r="F11" s="37">
        <f t="shared" si="0"/>
        <v>56580</v>
      </c>
      <c r="G11" s="35">
        <v>0</v>
      </c>
      <c r="H11" s="35"/>
      <c r="I11" s="12"/>
      <c r="J11" s="12"/>
      <c r="K11" s="37">
        <f t="shared" si="1"/>
        <v>0</v>
      </c>
      <c r="L11" s="37">
        <f t="shared" si="2"/>
        <v>56580</v>
      </c>
      <c r="N11" s="37">
        <v>56744.083750000005</v>
      </c>
      <c r="O11" s="38">
        <f t="shared" si="3"/>
        <v>-164.08375000000524</v>
      </c>
      <c r="Q11" s="24"/>
      <c r="R11" s="14"/>
    </row>
    <row r="12" spans="1:18" ht="26.25" x14ac:dyDescent="0.25">
      <c r="A12" s="34" t="s">
        <v>43</v>
      </c>
      <c r="B12" s="39">
        <v>30</v>
      </c>
      <c r="C12" s="35">
        <v>25</v>
      </c>
      <c r="D12" s="35"/>
      <c r="E12" s="35"/>
      <c r="F12" s="37">
        <f t="shared" si="0"/>
        <v>34500</v>
      </c>
      <c r="G12" s="35">
        <v>0</v>
      </c>
      <c r="H12" s="35"/>
      <c r="I12" s="12"/>
      <c r="J12" s="12"/>
      <c r="K12" s="37">
        <f t="shared" si="1"/>
        <v>0</v>
      </c>
      <c r="L12" s="37">
        <f t="shared" si="2"/>
        <v>34500</v>
      </c>
      <c r="N12" s="37">
        <v>33041.087500000001</v>
      </c>
      <c r="O12" s="38">
        <f t="shared" si="3"/>
        <v>1458.9124999999985</v>
      </c>
      <c r="Q12" s="24"/>
      <c r="R12" s="14"/>
    </row>
    <row r="13" spans="1:18" x14ac:dyDescent="0.25">
      <c r="A13" s="34" t="s">
        <v>44</v>
      </c>
      <c r="B13" s="39">
        <v>25</v>
      </c>
      <c r="C13" s="35">
        <v>25</v>
      </c>
      <c r="D13" s="35"/>
      <c r="E13" s="35"/>
      <c r="F13" s="37">
        <f t="shared" si="0"/>
        <v>34500</v>
      </c>
      <c r="G13" s="35">
        <v>7</v>
      </c>
      <c r="H13" s="35"/>
      <c r="I13" s="12"/>
      <c r="J13" s="12"/>
      <c r="K13" s="37">
        <f t="shared" si="1"/>
        <v>4056.5</v>
      </c>
      <c r="L13" s="37">
        <f t="shared" si="2"/>
        <v>38556.5</v>
      </c>
      <c r="N13" s="37">
        <v>40799.445000000007</v>
      </c>
      <c r="O13" s="38">
        <f t="shared" si="3"/>
        <v>-2242.945000000007</v>
      </c>
      <c r="Q13" s="24"/>
      <c r="R13" s="14"/>
    </row>
    <row r="14" spans="1:18" ht="26.25" x14ac:dyDescent="0.25">
      <c r="A14" s="34" t="s">
        <v>45</v>
      </c>
      <c r="B14" s="39">
        <v>640</v>
      </c>
      <c r="C14" s="35">
        <v>33</v>
      </c>
      <c r="D14" s="35"/>
      <c r="E14" s="35"/>
      <c r="F14" s="37">
        <f>C14*$D$5*$E$5</f>
        <v>45540</v>
      </c>
      <c r="G14" s="35">
        <v>509</v>
      </c>
      <c r="H14" s="35">
        <v>292</v>
      </c>
      <c r="I14" s="12"/>
      <c r="J14" s="12"/>
      <c r="K14" s="37">
        <f t="shared" si="1"/>
        <v>294965.5</v>
      </c>
      <c r="L14" s="37">
        <f t="shared" si="2"/>
        <v>340505.5</v>
      </c>
      <c r="N14" s="37">
        <v>334387.07874999993</v>
      </c>
      <c r="O14" s="38">
        <f>L14+40000-N14</f>
        <v>46118.421250000072</v>
      </c>
      <c r="Q14" s="24"/>
      <c r="R14" s="14"/>
    </row>
    <row r="15" spans="1:18" ht="26.25" x14ac:dyDescent="0.25">
      <c r="A15" s="34" t="s">
        <v>46</v>
      </c>
      <c r="B15" s="39">
        <v>15</v>
      </c>
      <c r="C15" s="35">
        <v>8</v>
      </c>
      <c r="D15" s="35"/>
      <c r="E15" s="35"/>
      <c r="F15" s="37">
        <f t="shared" si="0"/>
        <v>11040</v>
      </c>
      <c r="G15" s="35">
        <v>8</v>
      </c>
      <c r="H15" s="35"/>
      <c r="I15" s="12"/>
      <c r="J15" s="12"/>
      <c r="K15" s="37">
        <f t="shared" si="1"/>
        <v>4636</v>
      </c>
      <c r="L15" s="37">
        <f t="shared" si="2"/>
        <v>15676</v>
      </c>
      <c r="N15" s="37">
        <v>12958.553749999999</v>
      </c>
      <c r="O15" s="18">
        <f t="shared" si="3"/>
        <v>2717.4462500000009</v>
      </c>
      <c r="Q15" s="24"/>
      <c r="R15" s="14"/>
    </row>
    <row r="16" spans="1:18" ht="26.25" x14ac:dyDescent="0.25">
      <c r="A16" s="34" t="s">
        <v>47</v>
      </c>
      <c r="B16" s="39">
        <v>100</v>
      </c>
      <c r="C16" s="35">
        <v>0</v>
      </c>
      <c r="D16" s="35"/>
      <c r="E16" s="35"/>
      <c r="F16" s="37">
        <f t="shared" si="0"/>
        <v>0</v>
      </c>
      <c r="G16" s="35">
        <v>82</v>
      </c>
      <c r="H16" s="35"/>
      <c r="I16" s="12"/>
      <c r="J16" s="12"/>
      <c r="K16" s="37">
        <f t="shared" si="1"/>
        <v>47519</v>
      </c>
      <c r="L16" s="37">
        <f t="shared" si="2"/>
        <v>47519</v>
      </c>
      <c r="N16" s="37">
        <v>38714.818749999991</v>
      </c>
      <c r="O16" s="18">
        <f t="shared" si="3"/>
        <v>8804.1812500000087</v>
      </c>
      <c r="Q16" s="24"/>
      <c r="R16" s="14"/>
    </row>
    <row r="17" spans="1:12" ht="15.75" x14ac:dyDescent="0.25">
      <c r="A17" s="34" t="s">
        <v>62</v>
      </c>
      <c r="B17" s="40">
        <f>SUM(B5:B16)</f>
        <v>1505</v>
      </c>
      <c r="C17" s="40">
        <f>SUM(C5:C16)</f>
        <v>273</v>
      </c>
      <c r="D17" s="40"/>
      <c r="E17" s="40"/>
      <c r="F17" s="41">
        <f>SUM(F5:F16)</f>
        <v>376740</v>
      </c>
      <c r="G17" s="40">
        <f>SUM(G5:G16)</f>
        <v>1121</v>
      </c>
      <c r="H17" s="40">
        <f>SUM(H5:H16)</f>
        <v>292</v>
      </c>
      <c r="I17" s="12"/>
      <c r="J17" s="12"/>
      <c r="K17" s="41">
        <f>SUM(K5:K16)</f>
        <v>649619.5</v>
      </c>
      <c r="L17" s="41">
        <f>SUM(L5:L16)</f>
        <v>1026359.5</v>
      </c>
    </row>
    <row r="19" spans="1:12" x14ac:dyDescent="0.25">
      <c r="A19" s="42" t="s">
        <v>63</v>
      </c>
      <c r="F19" s="14">
        <f>F17*12</f>
        <v>4520880</v>
      </c>
      <c r="K19" s="14">
        <f>K17*12</f>
        <v>7795434</v>
      </c>
      <c r="L19" s="14">
        <f>L17*12</f>
        <v>12316314</v>
      </c>
    </row>
    <row r="21" spans="1:12" x14ac:dyDescent="0.25">
      <c r="F21" s="14"/>
    </row>
    <row r="22" spans="1:12" ht="34.5" x14ac:dyDescent="0.25">
      <c r="K22" s="43" t="s">
        <v>64</v>
      </c>
      <c r="L22" s="18">
        <f>B2-L19</f>
        <v>-837214</v>
      </c>
    </row>
    <row r="23" spans="1:12" ht="34.5" x14ac:dyDescent="0.25">
      <c r="K23" s="43" t="s">
        <v>65</v>
      </c>
      <c r="L23" s="18">
        <f>L22/12</f>
        <v>-69767.833333333328</v>
      </c>
    </row>
    <row r="25" spans="1:12" x14ac:dyDescent="0.25">
      <c r="L25" s="14"/>
    </row>
    <row r="26" spans="1:12" x14ac:dyDescent="0.25">
      <c r="K26" t="s">
        <v>66</v>
      </c>
      <c r="L26" s="14">
        <f>L19+40000*12</f>
        <v>12796314</v>
      </c>
    </row>
    <row r="28" spans="1:12" x14ac:dyDescent="0.25">
      <c r="K28" t="s">
        <v>67</v>
      </c>
      <c r="L28" s="45">
        <f>B2</f>
        <v>11479100</v>
      </c>
    </row>
    <row r="30" spans="1:12" x14ac:dyDescent="0.25">
      <c r="K30" t="s">
        <v>68</v>
      </c>
      <c r="L30" s="14">
        <f>L28-L26</f>
        <v>-1317214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2017-01-17T14:44:42Z</dcterms:modified>
</cp:coreProperties>
</file>