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490" windowHeight="7515" activeTab="6"/>
  </bookViews>
  <sheets>
    <sheet name="201-2013" sheetId="8" r:id="rId1"/>
    <sheet name="2014" sheetId="9" r:id="rId2"/>
    <sheet name="2015" sheetId="10" r:id="rId3"/>
    <sheet name="2016" sheetId="11" r:id="rId4"/>
    <sheet name="2017" sheetId="12" r:id="rId5"/>
    <sheet name="2018" sheetId="13" r:id="rId6"/>
    <sheet name="2019" sheetId="14" r:id="rId7"/>
    <sheet name="Sheet2" sheetId="16" r:id="rId8"/>
  </sheets>
  <calcPr calcId="145621"/>
</workbook>
</file>

<file path=xl/calcChain.xml><?xml version="1.0" encoding="utf-8"?>
<calcChain xmlns="http://schemas.openxmlformats.org/spreadsheetml/2006/main">
  <c r="H7" i="13" l="1"/>
  <c r="E10" i="12" l="1"/>
  <c r="E80" i="11" l="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D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G34" i="8" l="1"/>
  <c r="G18" i="8"/>
  <c r="G19" i="8"/>
  <c r="G27" i="8"/>
  <c r="G25" i="8"/>
  <c r="G26" i="8"/>
  <c r="G28" i="8"/>
  <c r="G35" i="8"/>
  <c r="G30" i="8"/>
  <c r="G29" i="8"/>
  <c r="G5" i="8"/>
  <c r="G10" i="8"/>
  <c r="G17" i="8"/>
  <c r="G12" i="8"/>
  <c r="G11" i="8"/>
  <c r="G13" i="8"/>
  <c r="F30" i="8" l="1"/>
  <c r="F28" i="8"/>
  <c r="F26" i="8"/>
  <c r="F25" i="8"/>
  <c r="F19" i="8"/>
  <c r="F18" i="8"/>
  <c r="F12" i="8"/>
  <c r="F11" i="8"/>
  <c r="F10" i="8"/>
  <c r="F5" i="8"/>
</calcChain>
</file>

<file path=xl/sharedStrings.xml><?xml version="1.0" encoding="utf-8"?>
<sst xmlns="http://schemas.openxmlformats.org/spreadsheetml/2006/main" count="999" uniqueCount="801">
  <si>
    <t>საგანი</t>
  </si>
  <si>
    <t>შენიშვნა</t>
  </si>
  <si>
    <t>შპს ,,ტოიოტა ცენტრი თბილისი"</t>
  </si>
  <si>
    <t>შპს ,,ირაო არტი"</t>
  </si>
  <si>
    <t>ფსიქიატრიული დაწესებულებების სამშენებლო, სარეაბილიტაციო/სარეკონსტუქციო სამუშაოებისთვის საპროექტო-სახარჯთაღრიცხვო დოკუმენტაციის მომზადება</t>
  </si>
  <si>
    <t>შპს ,,კურტარანამბულანსი"</t>
  </si>
  <si>
    <t>მობილური სტომატოლოგიური კაბინეტი (ავტომანქანა)</t>
  </si>
  <si>
    <t>რეანომობილის შესყიდვა</t>
  </si>
  <si>
    <t>მაღალი გამავლობის რეანომობილი</t>
  </si>
  <si>
    <t>შპს ,,ბაზისი-XXI"</t>
  </si>
  <si>
    <t>შპს ,,გალის საავადმყოფოს" ტერიტორიაზე  ასაშენებელი გადაუდებელი დახმარების კომპლექსის და სპეციალური ავტოფარეხის სამშენებლო-საპროექტო დოკუმენტაციის მომზადება</t>
  </si>
  <si>
    <t>შპს ,,დემარკი"</t>
  </si>
  <si>
    <t>სამედიცინო სიმულაციური ტრენინგ-ცენტრის  სამშენებლო სამუშაოებისათვის საპროექტო-სახარჯთაღრიცხვო დოკუმენტაციის მომზადება</t>
  </si>
  <si>
    <t>პათოლოგიური ლაბორატორიის სამშენებლო სამუსაოებისათვის საპროექტო-სახარჯტაღრიცხვო დოკუმენტაციის მომზადება</t>
  </si>
  <si>
    <t>შპს ,,არტესი"</t>
  </si>
  <si>
    <t>სამედიცინო სიმულაციური ტრენინგ-ცენტრის ნულოვანი ციკლის საერთო სამშენებლო სამუშაოები</t>
  </si>
  <si>
    <t>სატრანსპორტო საშუალების შესყიდვა</t>
  </si>
  <si>
    <t>შპს ,,აუტოსიტი"</t>
  </si>
  <si>
    <t>სამედიცინო აპარატურა</t>
  </si>
  <si>
    <t>შპს ,,მოწინავე სამედიცინო ტექნოლოგიები და სერვისი"</t>
  </si>
  <si>
    <t>დეფიბრილიატორის შესყიდვა</t>
  </si>
  <si>
    <t>შპს ,,ივერმედი"</t>
  </si>
  <si>
    <t>საინფუზიო დგუშის შესყიდვა</t>
  </si>
  <si>
    <t>შპს ,,იუ ჯი თი"</t>
  </si>
  <si>
    <t>ტრენინგ ცენტრის ნულოვანი ციკლის სამშენებლო სამუშაოები</t>
  </si>
  <si>
    <t>ტრენინგ ცენტრის ნულს ზედა ციკლის სამშენებლო სამუშაოები</t>
  </si>
  <si>
    <t>შპს ,,გრუსია"</t>
  </si>
  <si>
    <t>პათოლოგიური ლაბორატორიის სამშენებლო სამუშაოები</t>
  </si>
  <si>
    <t>შპს ,,სითბო"</t>
  </si>
  <si>
    <t>ფსიქიატრიულის ვენტილაციის სისტემის საპროექტო დოკუმენტაციის მომზადება</t>
  </si>
  <si>
    <t>ერთიანი  საინფორმაციო სისტემის დანერგვისათვის საჭირო ტექნიკური და ტექნოლოგიური ინფრასტრუქტურის შესაქმნელად მაგისტრალური შემაერთებლების (კონექტორები) შესყიდვა</t>
  </si>
  <si>
    <t>შპს ,,მოწინვე სამედიცინო ტექნოლოგიები და სერვისი"</t>
  </si>
  <si>
    <t>ენდოსკოპური სიმულატორის შესყიდვა</t>
  </si>
  <si>
    <t>უნარჩვევებისათვის სიმულატორების შესყიდვა</t>
  </si>
  <si>
    <t>შპს ,,მოდერნ ვილა"</t>
  </si>
  <si>
    <t>ავეჯი სიმულაციისათვის</t>
  </si>
  <si>
    <t>შპს ,,პისიშოპ-ჯი"</t>
  </si>
  <si>
    <t>სიმულაციის კომპიუტერები</t>
  </si>
  <si>
    <t>ერთიანი  საინფორმაციო სისტემის დანერგვისათვის საჭირო ტექნიკური და ტექნოლოგიური ინფრასტრუქტურის შესაქმნელად საჭირო უნივერსალური გამომთვლელი აპარატურის შესყიდვა</t>
  </si>
  <si>
    <t>ტრენინგ ცენტრის ნულს  ზედა ციკლის სამშენებლო სამუშაოები</t>
  </si>
  <si>
    <t>ეროვნული სამედიცინო ტრენინგ-ცენტრის შიდა ელექტრო-სამონტაჟო სამუშაოები</t>
  </si>
  <si>
    <t>DLA Piper</t>
  </si>
  <si>
    <t>იურიდიული მომსახურებები</t>
  </si>
  <si>
    <t>მშობიარე ქალის სიმულატორის შესყიდვა</t>
  </si>
  <si>
    <t>ადამიანის სიმულატორის შესყიდვა</t>
  </si>
  <si>
    <t>კარდიორესპირატორული რეანიმაციის სიმულატორის შესყიდვა</t>
  </si>
  <si>
    <t>შპს ,,ყაზტრანსგაზ-თბილისი"</t>
  </si>
  <si>
    <t>ეროვნული სამედიცინო ტრენინგ-ცენტრის გაზმომარაგების პროექტის მომზადება</t>
  </si>
  <si>
    <t xml:space="preserve"> ჯანმრთელობის დაცვის ერთიანი საინფორმაციო სისტემის დანერგვისათვის საჭირო ლიცენზიების სახელმწიფო შესყიდვა</t>
  </si>
  <si>
    <t>კონტრაქტორი დაწესებულება</t>
  </si>
  <si>
    <t>კონტრაქტის ნომერი და მოქმედების ვადა</t>
  </si>
  <si>
    <t>პ/3504/23 03.05.12     31.12.12</t>
  </si>
  <si>
    <t>პ/3504/24 04.05.12     15.06.12</t>
  </si>
  <si>
    <t>პ/3504/25 04.05.12       15.07.12</t>
  </si>
  <si>
    <t>პ/3504/26 04.05.12         15.07.12</t>
  </si>
  <si>
    <t>პ/3504/27 07.05.12    31.12.12</t>
  </si>
  <si>
    <t>პ/3504/28 07.05.12      31.12.12</t>
  </si>
  <si>
    <t>პ/3504/29 07.05.12    31.12.12</t>
  </si>
  <si>
    <t>პ/3504/30 18.05.12      03.08.12</t>
  </si>
  <si>
    <t>პ/3504/33 06.06.12      29.06.12</t>
  </si>
  <si>
    <t>პ/3504/34 08.06.12        30.06.12</t>
  </si>
  <si>
    <t xml:space="preserve">პ/3504/37 18.06.12     31.08.12    </t>
  </si>
  <si>
    <t xml:space="preserve">პ/3504/38 18.06.12     31.08.12 </t>
  </si>
  <si>
    <t>შპს „ლანცეტი“ შპს „ყაზტრანსგაზი“</t>
  </si>
  <si>
    <t>პ/3504/42 10.0702012 31.08.2012</t>
  </si>
  <si>
    <t>პ/3504/43 17.07.2012 31.12.2012</t>
  </si>
  <si>
    <t>პ/3504/47 21.08.2012 31.12.2012</t>
  </si>
  <si>
    <t>პ/3504/71 24.08.2012 20.09.2012</t>
  </si>
  <si>
    <t>პ/3504/73 31.08.2012 31.12.2012</t>
  </si>
  <si>
    <t>პ/3504/74 31.08.2012  31.12.2012</t>
  </si>
  <si>
    <t>პ/3504/75 31.08.2012 31.12.2012</t>
  </si>
  <si>
    <t>პ/3504/76 31.08.2012 31.12.2012</t>
  </si>
  <si>
    <t>პ/3504/77 31.08.2012 31.12.2012</t>
  </si>
  <si>
    <t>პ/3504/79 13.09.2012 31.12.2012</t>
  </si>
  <si>
    <t>პ/3504/80 17.09.2012 31.12.2012</t>
  </si>
  <si>
    <t>პ/3504/81 17.09.2012 31.12.2012</t>
  </si>
  <si>
    <t>პ/3504/103 25.09.2012 31.12.2012</t>
  </si>
  <si>
    <t>პ/3504/105 04.10.2012 31.12.2012</t>
  </si>
  <si>
    <t>პ/3504/106 04.10.2012 31.12.2012</t>
  </si>
  <si>
    <t>პ/3504/107 04.10.2012 31.12.2012</t>
  </si>
  <si>
    <t>პ/3504/108 04.10.2012 31.12.2012</t>
  </si>
  <si>
    <t>პ/3504/109 04.10.2012 31.12.2013</t>
  </si>
  <si>
    <t>პ/3504/111 11.10.2012 31.12.2012</t>
  </si>
  <si>
    <t>პ/3504/114 16.10.2012 01.12.2012</t>
  </si>
  <si>
    <t>პ/3504/119 03.12.2012 31.12.2012</t>
  </si>
  <si>
    <t>ეროვნული სამედიცინო ტრენინგ-ცენტრის გაზმომარაგების შიდა ტრასის მშენებლობის შესყიდვა</t>
  </si>
  <si>
    <t>პ/3504/120 19.12.2012 29.03.2013</t>
  </si>
  <si>
    <t>ეროვნული სამედიცინო ტრენინგ-ცენტრის გაზმომარაგების გარე სისტემის მოწყობის სამუშაოების შესყიდვა</t>
  </si>
  <si>
    <t>ეროვნული სამედიცინო ტრენინგ-ცენტრის საერთო-სამშენებლო სამუშაოების შესყიდვა</t>
  </si>
  <si>
    <t>კონტრაქტის ღირებულება</t>
  </si>
  <si>
    <t>2012 წელს გადარიცხული თანხა (ლარი)</t>
  </si>
  <si>
    <t>ფაქტიური შესრულება (აღნიშნული ხელშეკრულების ფარგლებში ჯამში გადარიცხული თანხა) ლარი</t>
  </si>
  <si>
    <t>EMსაერთაშორისო საინფორმაციო სისტემები</t>
  </si>
  <si>
    <t>სამედიცინო დაწესებულებათა რეაბილიტაცია და აღჭურვა 2014 წელი</t>
  </si>
  <si>
    <t>N</t>
  </si>
  <si>
    <t>ღონისძიება</t>
  </si>
  <si>
    <t>კომპონენტი</t>
  </si>
  <si>
    <t>კონტრაქტორი</t>
  </si>
  <si>
    <t>საკასო ხარჯი</t>
  </si>
  <si>
    <t>ეროვნული სამედიცინო ტრენინგ ცენტრი</t>
  </si>
  <si>
    <t>სამშენებლო/ სარემონტო სამუშაოები</t>
  </si>
  <si>
    <t>შპს ,,ჭიათურმშენი"</t>
  </si>
  <si>
    <t>მრავალწლიანი შესყიდვა. მითითებულია 2014 წლის თანხა</t>
  </si>
  <si>
    <t>გათბობა/გაგრილების სისტემის ოპტიმიზაცია/დასრულება</t>
  </si>
  <si>
    <t>შპს ,,შკალა გრუპი"</t>
  </si>
  <si>
    <t>გორის მუნიციპალიტეტის სოფელ მეჯვრისხევის ამბულატორიის შენობა</t>
  </si>
  <si>
    <t>სარემონტო სამუშაოები</t>
  </si>
  <si>
    <t>შპს ,,ელიტ"</t>
  </si>
  <si>
    <t>დაბა ხარაგაულის მრავალპროფილიანი საავადმყოფო</t>
  </si>
  <si>
    <t>საპროექტო/სამშენებლო/სარეკონსტრუქციო სამუშაოები</t>
  </si>
  <si>
    <t xml:space="preserve">დაბა ლენტეხის მრავალპროფილიანი საავადმყოფო </t>
  </si>
  <si>
    <t>საპროექტო სამუშაოები</t>
  </si>
  <si>
    <t>შპს ,,მედსერვისი"</t>
  </si>
  <si>
    <t>დაბა გუდაურში გადაუდებელი სამედიცინო დახმარების (ტრავმული) ცენტრი</t>
  </si>
  <si>
    <t>სამშენებლო სამუშაოები</t>
  </si>
  <si>
    <t>შპს ,,აი-სი -ი-ეს"</t>
  </si>
  <si>
    <t>გათბობის სისტემა და ტექნიკა</t>
  </si>
  <si>
    <t>შპს ,,პრაიმ+",შპს ,,თერმა სერვისი",შპს ,,ჰიპო+" , შპს ,,სამშენებლო რეკრუიტინგული კომპანია"</t>
  </si>
  <si>
    <t>სამედიცინო აღჭურვილობა და საოფისე ავეჯი</t>
  </si>
  <si>
    <t>შპს ,,ლ.პ და  კომპანია", შპს ,,მზიური 2013"</t>
  </si>
  <si>
    <t>დედოფლისწყაროს მრავალპროფილიანი საავადმყოფო</t>
  </si>
  <si>
    <t>შპს ,,ბლოკ ჯორჯია"</t>
  </si>
  <si>
    <t>დედოფლისწყაროს მრავალპროფილიანი საუნივერსიტეტო კლინიკის სამშენებლო სამუშაოების განხორციელება (ნაწილობრივი დაფინანსება)</t>
  </si>
  <si>
    <t>შპს ,,სახელმწიფო სამშენებლო კომპანია"</t>
  </si>
  <si>
    <t>ზუგდიდის მუნიციპალიტეტის სოფელ რუხში მრავალპროფილიანი საუნივერსიტეტო კლინიკა</t>
  </si>
  <si>
    <t>ზუგდიდის მუნიციპალიტეტის სოფელ რუხში მრავალპროფილიანი საუნივერსიტეტო კლინიკის სამშენებლო სამუშაოების განხორციელება (ნაწილობრივი დაფინანსება)</t>
  </si>
  <si>
    <t xml:space="preserve">შპს ,,თბილისის ბავშვთა ინფექციური კლინიკური საავადმყოფო" </t>
  </si>
  <si>
    <t>სარემონტო/სარეაბილიტაციო  სამუშაოები</t>
  </si>
  <si>
    <t>დაფინანსება</t>
  </si>
  <si>
    <t>საქართველოს ხუთ მუნიციპალიტეტში (ვანი,დედოფლისწყარო,ლენტეხი,ხარაგაული,ლანჩხუთი) სამედიცინო დაწესებულებების ფუნქციონირებისათვის</t>
  </si>
  <si>
    <t>სამედიცინო მოწყობილობები</t>
  </si>
  <si>
    <t xml:space="preserve"> შპს ,,მოწინავე სამედიცინო ტექნოლოგიები და სერვისი"</t>
  </si>
  <si>
    <t>საქართველოს მასშტაბით 82 ამბულატორიის   აღჭურვა</t>
  </si>
  <si>
    <t>სხვადასხვა სამედიცინო და საოფისე ინვენტარით</t>
  </si>
  <si>
    <t xml:space="preserve"> შპს ,,მოწინავე სამედიცინო ტექნოლოგიები და სერვისი", შპს ,,პი ემ ჯი" შპს ,,თბილისი მედიკ", შპს ,,ტექნოჰაუსი", შპს ,,მოდერნ ვილა", შპს ,,ვესტფარმ"</t>
  </si>
  <si>
    <t>C ჰეპატიტის სკრინგისა და ღვიძლის დაავადებათა დიაგნოსტიკა</t>
  </si>
  <si>
    <t>სასწრაფო-სამედიცინო დახმარების მანქანები</t>
  </si>
  <si>
    <t>შპს ,,იბერია ავტო",   შპს ,,ჯი-თი-გრუპი"</t>
  </si>
  <si>
    <t>სსიპ-სსდ ცენტრის შეუფერხებელი ფუნქციონირებისათვის</t>
  </si>
  <si>
    <t>ავტომობილების, საოფისე ინვენტარისა სა სამედიცინო პერსონალისათვის უნიფორმები</t>
  </si>
  <si>
    <t>სს ,,ფრანს ავტო", შპს ,,ვორლდ სერვისი", შპს ,,გეორგინა" შპს ,,ჯეო ვუდი", შპს  ,,მოდერნ ვილა"</t>
  </si>
  <si>
    <t xml:space="preserve">სს ,,ინფექციური პათოლოგიის, შედსისა და კლინილური იმუნოლოგიის სამეცნიერო-პრაქტიკული ცენტრის" ფუნქციონირების უწყვეტობის უზრუნველსაყოფად </t>
  </si>
  <si>
    <t>საიჯარო გადასახადის გადახდა</t>
  </si>
  <si>
    <t>სს ,,ავერსი"</t>
  </si>
  <si>
    <t>შპს ,,აბასთუმნის ტუბსაწინააღმდეგო საავადმყოფოს" ფუნქციონირებისათვის</t>
  </si>
  <si>
    <t>გათბობისთვის საჭირო ხარჯი</t>
  </si>
  <si>
    <t>მაღალმთიან რეგიონებში(მესტიის,ონის,ცაგერის და ამბროლაურის მუნიციპალიტეტებში) მოქმედი სამედიცინო ცენტრების (მოძრავი და უძრავი) ქონების წილის გამოსყიდვა</t>
  </si>
  <si>
    <t>სამედიცინო დაწესებულებათა რეაბილიტაცია და აღჭურვა 2015 წელი</t>
  </si>
  <si>
    <t>სსიპ ლ.საყვარელიძის სა.დაავადებათა კონტროლისა და საზოგადოებრივი ჯანმრთელობის ეროვნული ცენტრის ადმინისტრაციული შენობა</t>
  </si>
  <si>
    <t xml:space="preserve"> საპროექტო სამუშაოები</t>
  </si>
  <si>
    <t>შპს ,,სტუდია 4"</t>
  </si>
  <si>
    <t>შპს ,,ალიანსი"</t>
  </si>
  <si>
    <t>მრავალწლიანი ხელშეკრულება. მითითებულია 2015 წლის თანხა</t>
  </si>
  <si>
    <t xml:space="preserve">დაბა ხარაგაულის მრავალპროფილიანი საავადმყოფოს მშენებლობა </t>
  </si>
  <si>
    <t>შპს ,,მშენებელი 2004"</t>
  </si>
  <si>
    <t>დაბალენტეხის მრავალპროფილიანი საავადმყოფოს მშენებლობა</t>
  </si>
  <si>
    <t>სს ,,ტუბერკულოზისა და ფილტვის დაავადებათა ეროვნული ცენტრის" ბავშვთა კორპუსი</t>
  </si>
  <si>
    <t>ი/მ გიორგი ზარნაძე</t>
  </si>
  <si>
    <t>შპს ,,საბა ჯგუფი"</t>
  </si>
  <si>
    <t xml:space="preserve">მრავალწლიანი ხელშეკრულება. მითითებულია 2015 წლის თანხა. </t>
  </si>
  <si>
    <t xml:space="preserve"> კომუნალური ხარჯების დაფარვა</t>
  </si>
  <si>
    <t>-</t>
  </si>
  <si>
    <t xml:space="preserve"> შენობის დასრულების სარემონტო-სამონტაჟო სამუშაოები</t>
  </si>
  <si>
    <t xml:space="preserve"> შენობის დასუფთავების მომსახურება</t>
  </si>
  <si>
    <t>შპს ,,პროგრეს სერვისი"</t>
  </si>
  <si>
    <t xml:space="preserve"> შენობის დაზიანებული გარე ფასადის მინებისა და საკეტების შეცვლის სამუშაოების შესყიდვა</t>
  </si>
  <si>
    <t>შპს ,,მასალებისა და კონსტრუქციების კომპანია"</t>
  </si>
  <si>
    <t xml:space="preserve"> მოძრავი ტიხრების მოწყობის სამუშაოები</t>
  </si>
  <si>
    <t>შპს ,,სამშენებლო რეკრუიტინგული კომპანია"</t>
  </si>
  <si>
    <t>ფარდა-ჟალუზები</t>
  </si>
  <si>
    <t>შპს ,,დაბა +"</t>
  </si>
  <si>
    <t>შენობის ფასადზე წარწერა</t>
  </si>
  <si>
    <t>შპს ,,კოპიპრინტ 2000"</t>
  </si>
  <si>
    <t xml:space="preserve"> ელექტროობისა და წყალგაყვანილობის შეკეთების სამუშაოები </t>
  </si>
  <si>
    <t>შენობის სანიტარული მომსახურება</t>
  </si>
  <si>
    <t>დაბა ხარაგაულის გადაუდებელი სამედიცინო დახმარების ცენტრი</t>
  </si>
  <si>
    <t>სამედიცინო აღჭურვილობის, საოფისე ავეჯის, ინვენტარისა და საყოფაცხოვრებო ტექნიკა</t>
  </si>
  <si>
    <t>შპს ,,პი-ემ-ჯი",   შპს ,,მოდერნ ვილა";  შპს ,,ოფის-1"</t>
  </si>
  <si>
    <t>გათბობა-გაგრილების სისტემის სამონტაჟო სამუშაოები</t>
  </si>
  <si>
    <t>შპს ,,პრაიმ+", შპს ,,თერმა სერვისი"</t>
  </si>
  <si>
    <t>სსიპ სასწრაფო სამედიცინო დახმარების ცენტრის შეუფერხებელი ფუნქციონირებისათვის</t>
  </si>
  <si>
    <t xml:space="preserve"> სამედიცინო მოწყობილობები</t>
  </si>
  <si>
    <t>შპს ,,ვესტფარმ", შპს ,,მოწინავე სამედიცინო ტექნოლოგიები და სერვისი"</t>
  </si>
  <si>
    <t xml:space="preserve"> კომპიუტერული და საყოფაცხოვრებო ტექნიკა</t>
  </si>
  <si>
    <t>შპს ,,ენ-ჯი-ეს ჯგუფი", შპს ,,ალტა", შპს ,,ულტრა</t>
  </si>
  <si>
    <t>მაღალი გამავლობის მანქანები</t>
  </si>
  <si>
    <t>შპს ,,იბერია ავტო"</t>
  </si>
  <si>
    <t>სპეციალიზირებული ფორმები</t>
  </si>
  <si>
    <t>შპს ,,ტექსტილი+"</t>
  </si>
  <si>
    <t>ელექტროკარდიოგრაფის ჩანთები</t>
  </si>
  <si>
    <t>შპს ,,თბილისის ბავშვთა ინფექციური კლინიკური საავადმყოფოს" ფუნქციონირებისათვის</t>
  </si>
  <si>
    <t xml:space="preserve">საქართველოს ზოგიერთ მუნიციპალიტეტში (ახალგორი,ხაშური,სენაკი,ჩოხატაური,მცხეთა,ქარელი)არსებული სამედიცინო დაწესებულებებისთვის/ამბულატორიებისათვის </t>
  </si>
  <si>
    <t>სამდიცინო მოწყობილობები,საოჯახო ტექნიკა და საოფისე ავეჯი</t>
  </si>
  <si>
    <t>შპს ,,ჰუმან დიაგნოსტიკ ჯორჯია", შპს ,,მოწინავე სამედიცინო ტექნოლოგიები და სერვისი", შპს ,,პი-ემ-ჯი",   შპს ,,ომეგა"</t>
  </si>
  <si>
    <t>სს ,,ტუბერკულოზისა და ფილტვის დაავადებათა ეროვნული ცენტრისა" და შპს ,,აბასთუმნის ტუბსაწინააღმდეგო საავადმყოფოს" ფუნქციონირებისათვის</t>
  </si>
  <si>
    <t>გურჯაანის მუნიციპალიტეტის ამბულატორიების საჭიროებისათვის</t>
  </si>
  <si>
    <t>სამედიცინო მოწყობილობებისა და საოჯახო ტექნიკა</t>
  </si>
  <si>
    <t>შპს ,,პი-ემ-ჯი",   შპს ,,ომეგა"</t>
  </si>
  <si>
    <t>მობილური ამბულატორიის შესყიდვა</t>
  </si>
  <si>
    <t>შპს ,,ევრო აუქციონი"</t>
  </si>
  <si>
    <t>შპს ,,ფსიქიკური ჯანმრთელობის და ნარკომანიის პრევენციის ცენტრის" ტერიტორიაზე არსებული სპეციალურად განკუთვნილი სამარაგოს მოწყობა</t>
  </si>
  <si>
    <t>საქართველოს ზოგირეთ მუნიციპალითეთში (ბორჯომის (დაბა ბაკურიანი), ყაზბეგის, თიანეთის, თეთრიწყაროსა და წალკის) მოქმედი შპს ,,ჯეო ჰოსპიტალსის" საკუთრებაში არსებული სამედიცინო დაწესებულებების (ოძრავი და უძრავი) ქონების გამოსყიდვა</t>
  </si>
  <si>
    <t>ლიცენზირებული ცენტრალური ელექტრონული სამედიცინო ჩანაწერების მოდულების პლატფორმით თანდათანობით ჩანაცვლებისათვის საჭირო მომსახურების შესყიდვა</t>
  </si>
  <si>
    <t>EMC Computer Sistems Austria</t>
  </si>
  <si>
    <t>ორგანიზაცია</t>
  </si>
  <si>
    <t>თანხა</t>
  </si>
  <si>
    <t>გადახდილი თანხა</t>
  </si>
  <si>
    <t>ვადები</t>
  </si>
  <si>
    <t>ტენდერის ნომერი</t>
  </si>
  <si>
    <t>პ/3504/01</t>
  </si>
  <si>
    <t>ი/მ ალა კარტაშევა</t>
  </si>
  <si>
    <t>მცირე ტვირთამწეობის ავტომანქანის შესყიდვა</t>
  </si>
  <si>
    <t>25 400</t>
  </si>
  <si>
    <t>26.02.16    01.06.16</t>
  </si>
  <si>
    <t>SPA160005477</t>
  </si>
  <si>
    <t>პ/3504/02</t>
  </si>
  <si>
    <t>შპს ,,უნიმედი"</t>
  </si>
  <si>
    <t>სამედიცინო მოწყობილობების შესყიდვა</t>
  </si>
  <si>
    <t>18.03.16    01.07.16</t>
  </si>
  <si>
    <t>SPA160006584</t>
  </si>
  <si>
    <t>პ/3504/03</t>
  </si>
  <si>
    <t>შპს ,,გრგ ჯორჯია"</t>
  </si>
  <si>
    <t>სოფ. დუისში სამედ. დახმ.ცენტრის მშენებლობის საპროექტო-სახარჯთაღრიცხვო დოკუმენტაციის  შედგენის მომსახურების შესყიდვა</t>
  </si>
  <si>
    <t>19.05.16    25.07.16</t>
  </si>
  <si>
    <t>SMP160001199</t>
  </si>
  <si>
    <t>პ/3504/04</t>
  </si>
  <si>
    <t>შპს ,,თბილისი მედიკ"</t>
  </si>
  <si>
    <t>19.05.16    15.09.16</t>
  </si>
  <si>
    <t>SPA160011141</t>
  </si>
  <si>
    <t>პ/3504/05</t>
  </si>
  <si>
    <t>შპს ,,პი.ემ.ჯი"</t>
  </si>
  <si>
    <t>SPA160011137</t>
  </si>
  <si>
    <t>პ/3504/06</t>
  </si>
  <si>
    <t>შპს ,,მედპროექტი"</t>
  </si>
  <si>
    <t>არქიტექტურული მომსახურება</t>
  </si>
  <si>
    <t>24.05.16    29.07.16</t>
  </si>
  <si>
    <t>CNT160000060</t>
  </si>
  <si>
    <t>პ/3504/07</t>
  </si>
  <si>
    <t>შს ,,იუ-ჯი-თი"</t>
  </si>
  <si>
    <t>მაგიდის კომპიუტერი</t>
  </si>
  <si>
    <t>30.05.16    01.10.16</t>
  </si>
  <si>
    <t>პ/3504/08</t>
  </si>
  <si>
    <t>სსიპ ივ. ჯავახიშვილის სახ. თბილისის სახელმწ. უნივერს.</t>
  </si>
  <si>
    <t>დასაქმების ეროვნული სტანდარტ. კლასიფიკატორი (ISCO-2008)</t>
  </si>
  <si>
    <t>06.06.16    15.02.17</t>
  </si>
  <si>
    <t>SPA160013592</t>
  </si>
  <si>
    <t>პ/3504/09</t>
  </si>
  <si>
    <t>შპს ,,GS"</t>
  </si>
  <si>
    <t>გამაგრილებელი და სავენტილაციო მოწყ.</t>
  </si>
  <si>
    <t>23.06.16    28.09.16</t>
  </si>
  <si>
    <t>SPA160016297</t>
  </si>
  <si>
    <t>პ/3504/10</t>
  </si>
  <si>
    <t>ი/მ ვიოლეტა მინაძე</t>
  </si>
  <si>
    <t>ავეჯის შესყიდვა</t>
  </si>
  <si>
    <t>23.06.16    01.11.16</t>
  </si>
  <si>
    <t>SPA160016298</t>
  </si>
  <si>
    <t>პ/3504/11</t>
  </si>
  <si>
    <t>მაღალი გამავლობის ავტომანქანების რეანომობილად გადაკეთებისა და მათი აღჭურვის საჭირო სამუშაოების შესყიდვა</t>
  </si>
  <si>
    <t>24.06.16    01.10.16</t>
  </si>
  <si>
    <t>SPA160017129</t>
  </si>
  <si>
    <t>პ/3504/12</t>
  </si>
  <si>
    <t>24.06.16    01.31.16</t>
  </si>
  <si>
    <t>SPA160014996</t>
  </si>
  <si>
    <t>პ/3504/13</t>
  </si>
  <si>
    <t>შპს ,,დიო"</t>
  </si>
  <si>
    <t>ჟალუზების შესყიდვა</t>
  </si>
  <si>
    <t>30.06.16    01.11.16</t>
  </si>
  <si>
    <t>SPA160016845</t>
  </si>
  <si>
    <t>პ/3504/14</t>
  </si>
  <si>
    <t>შპს ,,მაგნუმ ელექტრონიქსი"</t>
  </si>
  <si>
    <t>საყოფაცხოვრებო საქონლის შესყიდვა</t>
  </si>
  <si>
    <t>SPA160016859</t>
  </si>
  <si>
    <t>შპს ,,საქართველოს გაერთიანებული წყალმომარაგების კომპანია"</t>
  </si>
  <si>
    <t>დაბა ხარაგაულის მრავალპროფილიანი საავადმყოფოს წყალმომარაგების ახალ ქსელზე დაერთების თანხა</t>
  </si>
  <si>
    <t>21.06.16</t>
  </si>
  <si>
    <t>შპს ,,სოკარ ჯორჯია გაზი"</t>
  </si>
  <si>
    <t>ქ. დედოფლისწყაროს მრავალპ. საავადმყოფოს გაზმომარაგების გამანაწილებელ ქსელზე მიერთების თანხა</t>
  </si>
  <si>
    <t>09.06.16</t>
  </si>
  <si>
    <t>სს ,,კახეთის ენერგოდისტრიბუცია"</t>
  </si>
  <si>
    <t>ქ. დედოფლისწყაროს მრავალპ. საავადმყოფოს ელექტროენერგიის გამანაწილებელ ქსელზე ახალი მომხმარებლის მიერთების თანხა</t>
  </si>
  <si>
    <t>19.05.16</t>
  </si>
  <si>
    <t>ქ. დედოფლისწყაროს მრავალპ. საავადმყოფოს წყალმომარაგების  ქსელზე დაერთების თანხა</t>
  </si>
  <si>
    <t>08.04.16</t>
  </si>
  <si>
    <t>სს ,,ენერგო პრო ჯორჯია"</t>
  </si>
  <si>
    <t>დაბა ხარაგაულის მრავალპროფილიანი საავადმყოფოს ელექტროენერგიის გამანაწილებელ  ქსელზე მიერთების თანხა</t>
  </si>
  <si>
    <t>02.06.16</t>
  </si>
  <si>
    <t>პ/3504/17</t>
  </si>
  <si>
    <t>შპს ,,ფუნდაშენი"</t>
  </si>
  <si>
    <t>ქ. ზუგდიდში სკრინინგ-ცენტრის სამშენებლო სამუშაოები</t>
  </si>
  <si>
    <t>12.07.16    30.12.16</t>
  </si>
  <si>
    <t>პ/3504/18</t>
  </si>
  <si>
    <t>სხვადასხვა სახის სამედიცინო მოწყ. შესყიდვა</t>
  </si>
  <si>
    <t>18.07.16    01.11.16</t>
  </si>
  <si>
    <t>SPA160018600</t>
  </si>
  <si>
    <t>პ/3504/19</t>
  </si>
  <si>
    <t>SPA160018601</t>
  </si>
  <si>
    <t>პ/3504/20</t>
  </si>
  <si>
    <t>გაზმომარაგების სამუშაოები</t>
  </si>
  <si>
    <t>20.07.16    01.09.16</t>
  </si>
  <si>
    <t>SPA160019229</t>
  </si>
  <si>
    <t>პ/3504/22</t>
  </si>
  <si>
    <t>შპს ,,ყვარელმშენი 52"</t>
  </si>
  <si>
    <t>26.07.16    31.01.17</t>
  </si>
  <si>
    <t>SPA160019535</t>
  </si>
  <si>
    <t>პ/3504/23</t>
  </si>
  <si>
    <t>შპს ,თბილისი მედიკი"</t>
  </si>
  <si>
    <t>26.07.16    20.11.16</t>
  </si>
  <si>
    <t>SPA160017775</t>
  </si>
  <si>
    <t>პ/3504/24</t>
  </si>
  <si>
    <t>შპს ,,გეორგინა"</t>
  </si>
  <si>
    <t>სეიფის შესყიდვა</t>
  </si>
  <si>
    <t>29.07.16    01.10.16</t>
  </si>
  <si>
    <t>პ/3504/25</t>
  </si>
  <si>
    <t>შპს ,,ორიენტირი"</t>
  </si>
  <si>
    <t>დედოფლისწყაროში მიწის ნაკვეთის გამიჯვნის ნახაზის შედგენა</t>
  </si>
  <si>
    <t>04.08.16    20.09.16</t>
  </si>
  <si>
    <t>პ/3504/27</t>
  </si>
  <si>
    <t>ავეჯის შესყიდვა (ხარაგ. საავადმყ.)</t>
  </si>
  <si>
    <t>12.08.16    01.11.16</t>
  </si>
  <si>
    <t>SPA160021611</t>
  </si>
  <si>
    <t>პ/3504/28</t>
  </si>
  <si>
    <t>1278,44</t>
  </si>
  <si>
    <t>17.08.16    20.11.16</t>
  </si>
  <si>
    <t>SPA160022053</t>
  </si>
  <si>
    <t>პ/3504/29</t>
  </si>
  <si>
    <t>გამიჯვნის ნახაზის დამზადების მომსახურების შესყიდვა</t>
  </si>
  <si>
    <t>17.08.16    30.09.16</t>
  </si>
  <si>
    <t>პ/3504/30</t>
  </si>
  <si>
    <t>შპს ,,ინტერლინკი"</t>
  </si>
  <si>
    <t>22.08.16    01.12.16</t>
  </si>
  <si>
    <t>SPA160022054</t>
  </si>
  <si>
    <t>პ/3504/31</t>
  </si>
  <si>
    <t>შპს ,,ანკო"</t>
  </si>
  <si>
    <t>25.08.16    01.12.16</t>
  </si>
  <si>
    <t>SPA160022615</t>
  </si>
  <si>
    <t>პ/3504/32</t>
  </si>
  <si>
    <t>30.08.16    01.12.16</t>
  </si>
  <si>
    <t xml:space="preserve">    SPA160022613</t>
  </si>
  <si>
    <t>პ/3504/33</t>
  </si>
  <si>
    <t>შპს ,,ნივე ჯგუფი"</t>
  </si>
  <si>
    <t>02.09.16    01.12.16</t>
  </si>
  <si>
    <t>SPA160022959</t>
  </si>
  <si>
    <t>პ/3504/34</t>
  </si>
  <si>
    <t>აუდიო და ვიზუალური აპატურის შესყიდვა (ლენტეხი)</t>
  </si>
  <si>
    <t>SPA160023005</t>
  </si>
  <si>
    <t>პ/3504/35</t>
  </si>
  <si>
    <t>გამაგრილებელი და სავენტილაციო მოწყ. (დაბა ლენტეხი)</t>
  </si>
  <si>
    <t>12.09.16    01.12.16</t>
  </si>
  <si>
    <t>პ/3504/36</t>
  </si>
  <si>
    <t>12.09.16    31.12.16</t>
  </si>
  <si>
    <t>SPA160017660</t>
  </si>
  <si>
    <t>პ/3504/37</t>
  </si>
  <si>
    <t xml:space="preserve">    შპს ,,მაგნუმ ელექტრონიქს"</t>
  </si>
  <si>
    <t>საოჯახო ტექნიკის შესყიდვა (დაბა ლენტეხი)</t>
  </si>
  <si>
    <t>21.09.16    31.12.16</t>
  </si>
  <si>
    <t>SPA160024266</t>
  </si>
  <si>
    <t>დაბა ხარაგაულში მრავალპ. საავადმყოფოს გაზმომარაგების გამანაწილებელ ქსელზე მიერთების თანხა</t>
  </si>
  <si>
    <t>25.08.16</t>
  </si>
  <si>
    <t>16.08.16</t>
  </si>
  <si>
    <t>სს ,,თელასი"</t>
  </si>
  <si>
    <t>სსიპ ლ. საყვ. სახ. დაავად. და საზოგად. ჯანმრთ. ეროვნ. ცენტრის ადმინისტრ. შენობის ელექტრ. ენერგ. ახალ ქსელზე მიერთების თანხა</t>
  </si>
  <si>
    <t>29.08.16</t>
  </si>
  <si>
    <t>პ/3504/38</t>
  </si>
  <si>
    <t>შპს ,,პერფექთ სერვისი"</t>
  </si>
  <si>
    <t>გაზმომარაგების სამუშაოები (რუხი)</t>
  </si>
  <si>
    <t>17 777</t>
  </si>
  <si>
    <t>30.09.16    01.12.16</t>
  </si>
  <si>
    <t>SPA160024749</t>
  </si>
  <si>
    <t>პ/3504/39</t>
  </si>
  <si>
    <t>18.10.16    28.11.16</t>
  </si>
  <si>
    <t>პ/3504/40</t>
  </si>
  <si>
    <t>18.10.16    31.12.16</t>
  </si>
  <si>
    <t>NAT160002347</t>
  </si>
  <si>
    <t>პ/3504/41</t>
  </si>
  <si>
    <t>შპს ,,AG Telekom"</t>
  </si>
  <si>
    <t>NAT160002343</t>
  </si>
  <si>
    <t>პ/3504/42</t>
  </si>
  <si>
    <t>21.10.16    31.12.16</t>
  </si>
  <si>
    <t>NAT160002345</t>
  </si>
  <si>
    <t>პ/3504/43</t>
  </si>
  <si>
    <t>შპს ,,დაბა+"</t>
  </si>
  <si>
    <t>NAT160002346</t>
  </si>
  <si>
    <t>პ/3504/44</t>
  </si>
  <si>
    <t>შპს ,,სტრუქტურული მთლიანობის მონიტორინგი"</t>
  </si>
  <si>
    <t>გეოლოგიური კვლევის მომსახურება</t>
  </si>
  <si>
    <t>24.10.16    10.12.16</t>
  </si>
  <si>
    <t>პ/3504/45</t>
  </si>
  <si>
    <t>ზუგდიდში სკრინინგ-ცენტრისთვის აუდიო და ვიზუალური აპარატურის შესყიდვა</t>
  </si>
  <si>
    <t>28.10.16    31.12.16</t>
  </si>
  <si>
    <t>NAT160002628</t>
  </si>
  <si>
    <t>პ/3504/46</t>
  </si>
  <si>
    <t>შპს ,,ელიტელი"</t>
  </si>
  <si>
    <t>NAT160002363</t>
  </si>
  <si>
    <t>პ/3504/47</t>
  </si>
  <si>
    <t>რეანომობილებისთვის სამედიცინო მოწყობილობების შესყიდვა</t>
  </si>
  <si>
    <t>28.10.16    31.01.17</t>
  </si>
  <si>
    <t>SPA160025045</t>
  </si>
  <si>
    <t>პ/3504/48</t>
  </si>
  <si>
    <t>01.11.16    31.12.16</t>
  </si>
  <si>
    <t>NAT160002655</t>
  </si>
  <si>
    <t>პ/3504/49</t>
  </si>
  <si>
    <t>08.11.16    15.12.16</t>
  </si>
  <si>
    <t>პ/3504/50</t>
  </si>
  <si>
    <t>ი.მ. ,,ვიოლეტა მინაძე"</t>
  </si>
  <si>
    <t>28.11.16    01.02.17</t>
  </si>
  <si>
    <t>NAT160003217</t>
  </si>
  <si>
    <t>პ/3504/51</t>
  </si>
  <si>
    <t>28.11.16    01.04.17</t>
  </si>
  <si>
    <t>SPA160026608</t>
  </si>
  <si>
    <t>პ/3504/52</t>
  </si>
  <si>
    <t>შპს ,,პი ემ ჯი"</t>
  </si>
  <si>
    <t>28.11.16    01.03.17</t>
  </si>
  <si>
    <t>NAT160003120</t>
  </si>
  <si>
    <t>გ/3504/53</t>
  </si>
  <si>
    <t>შპს ,,ჰუმან დიაგნოსტიკ ჯორჯია"</t>
  </si>
  <si>
    <t>01.12.16    01.02.17</t>
  </si>
  <si>
    <t>NAT160002724</t>
  </si>
  <si>
    <t>დაბა ლენტეხში მშენებარე ობიექტის ახალი მომხმარებლის გამანაწილებელ ქსელზე მიერთება</t>
  </si>
  <si>
    <t>24.11.16.</t>
  </si>
  <si>
    <t>სოფელ რუხში მშენებარე ობიექტის ახალი მომხმარებლის გამანაწილებელ ქსელზე მიერთება</t>
  </si>
  <si>
    <t>პ/3504/54</t>
  </si>
  <si>
    <t>07.12.16    25.01.17</t>
  </si>
  <si>
    <t>SPA160027509</t>
  </si>
  <si>
    <t>სოფელ რუხში მშენებარე ობიექტის გარე ქსელზე მიერთება</t>
  </si>
  <si>
    <t>18.11.16.</t>
  </si>
  <si>
    <t>პ/3504/55</t>
  </si>
  <si>
    <t>შპს ,,თბილისი მედიკი"</t>
  </si>
  <si>
    <t>02.12.16    01.03.17</t>
  </si>
  <si>
    <t>NAT160003489</t>
  </si>
  <si>
    <t>პ/3504/56</t>
  </si>
  <si>
    <t>21.12.16    01.02.17</t>
  </si>
  <si>
    <t>SPA160030002</t>
  </si>
  <si>
    <t>პ/3504/57</t>
  </si>
  <si>
    <t>8 400</t>
  </si>
  <si>
    <t>21.12.16    20.02.17</t>
  </si>
  <si>
    <t>SPA160030227</t>
  </si>
  <si>
    <t>პ/3504/58</t>
  </si>
  <si>
    <t>7 299</t>
  </si>
  <si>
    <t>21.12.16    15.02.17</t>
  </si>
  <si>
    <t>SPA160030003</t>
  </si>
  <si>
    <t>პ/3504/59</t>
  </si>
  <si>
    <t>შპს ,,როიალი"</t>
  </si>
  <si>
    <t>18 470</t>
  </si>
  <si>
    <t>21.12.16    01.03.17</t>
  </si>
  <si>
    <t>SPA160030004</t>
  </si>
  <si>
    <t>პ/3504/60</t>
  </si>
  <si>
    <t>ჟალუზების შესყიდვა (დუისი)</t>
  </si>
  <si>
    <t>3 230</t>
  </si>
  <si>
    <t>SPA160030006</t>
  </si>
  <si>
    <t>პ/3504/61</t>
  </si>
  <si>
    <t>შპს ,,კოპიპრინტ-2000"</t>
  </si>
  <si>
    <t>სახელიანი ფირფიტის შესყიდვა (ზუგდიდის სკრინინგ ცენტრი)</t>
  </si>
  <si>
    <t>22.12.16    01.02.17</t>
  </si>
  <si>
    <t>შპს ,,ჯორჯიან უოთერ ენდ ფაუერ"</t>
  </si>
  <si>
    <t>დაავადებათა კონტროლისშენობის  ახალ ქსელზე მიერთება</t>
  </si>
  <si>
    <t>05.12.16</t>
  </si>
  <si>
    <t>ქ. ზუგდიდი (სკრინინგ ცენტრი)</t>
  </si>
  <si>
    <t>07.12.16</t>
  </si>
  <si>
    <t>სს- კახეთის ენერგოდისტრიბუცია"</t>
  </si>
  <si>
    <t>დუისი</t>
  </si>
  <si>
    <t>20.12.16</t>
  </si>
  <si>
    <t>ზუგდიდი</t>
  </si>
  <si>
    <t>13.12.16</t>
  </si>
  <si>
    <t>რუხი</t>
  </si>
  <si>
    <t>28.12.16</t>
  </si>
  <si>
    <t>სამედიცინო დაწესებულებათა რეაბილიტაცია და აღჭურვა 2016 წელი</t>
  </si>
  <si>
    <t>ჟალუზების შესყიდვა (ხარაგაულს საავად.)</t>
  </si>
  <si>
    <t>გამაგრილებელი და სავენტილაციო მოწყ. (ხარაგაულის საავადმყოფო)</t>
  </si>
  <si>
    <t>აუდიო და ვიზუალური აპატურის შესყიდვა (ხარაგაულის სავ)</t>
  </si>
  <si>
    <t>საოჯახო ტექნიკის შესყიდვა (ხარაგაულის საავ)</t>
  </si>
  <si>
    <t>ავეჯის შესყიდვა (დაბა ლენტეხის საავად)</t>
  </si>
  <si>
    <t>სხვადასხვა სახის სამედიცინო მოწყ. შესყიდვა (დაბა ლენტეხი)</t>
  </si>
  <si>
    <t>აუდიო და ვიზუალური აპარატურის შესყიდვა (სს ტუბერკულოზისა და ფილტვის დაავადებათა ეროვნული ცენტრი)</t>
  </si>
  <si>
    <t>ჟალუზების შესყიდვა (სს ტუბერკულოზისა და ფილტვის დაავადებათა ეროვნული ცენტრი)</t>
  </si>
  <si>
    <t>საყოფაცხოვრებო საქონლის შესყიდვა  (სს ტუბერკულოზისა და ფილტვის დაავადებათა ეროვნული ცენტრი)</t>
  </si>
  <si>
    <t>ჟალუზების შესყიდვა (დაბა ლენტეხს საავადმყოფო)</t>
  </si>
  <si>
    <t>საყოფაცხოვრებო საქონლის შესყიდვა (ზუგდიდში სკრინინგ-ცენტრი)</t>
  </si>
  <si>
    <t>ავეჯის შესყიდვა (ქ. ზუგდიდი სკრინინგ-ცენტრი)</t>
  </si>
  <si>
    <t>ავეჯის შესყიდვა    (სს ტუბერკულოზისა და ფილტვის დაავადებათა ეროვნული ცენტრი)</t>
  </si>
  <si>
    <t>სამედიცინო მოწყობილობების შესყიდვა   (სს ტუბერკულოზისა და ფილტვის დაავადებათა ეროვნული ცენტრი)</t>
  </si>
  <si>
    <t>სხვადასხვა სახის სამედიცინო მოწყ. შესყიდვა (სოფ. დუსი გადაუდებელი სამ. დახმარების ცენტრი )</t>
  </si>
  <si>
    <t>სამედიცინო მოწყობილობების შესყიდვა (ქ. ზუგდიდი სკრინინგ-ცენტრი)</t>
  </si>
  <si>
    <t>კომპიუტერული მოწყობილობები და აქსესუარები (ქ. ზუგდიდის სკრინინ-ცენტრი, დაბა ლენტეხის მრავალ. საავად, დუისის გადაუდებელი სამ. დახმარების ცენტრი.)</t>
  </si>
  <si>
    <t>სამედიცინო მოწყობილობები (სოფ. დუისი გადაუდებელი დახ. ცენტრი)</t>
  </si>
  <si>
    <t>აუდიო და ვიზუალური აპარატურის შესყიდვა (სოფ. დუისი გადაუდებელი დახ. ცენტრი)</t>
  </si>
  <si>
    <t>ჟალუზების შესყიდვა (ქ. ზუგდიდი სკრინინგ ცენტრი)</t>
  </si>
  <si>
    <t>საოჯახო ტექნიკა (სოფ. დუისი გადაუდებელი დახ. ცენტრი)</t>
  </si>
  <si>
    <t>ავეჯის შესყიდვა (სოფ. დუისი გადაუდებელი დახ. ცენტრი)</t>
  </si>
  <si>
    <t>პ/3504/1</t>
  </si>
  <si>
    <t xml:space="preserve">ინტერნეტის ინსტალაციის მომსახურება </t>
  </si>
  <si>
    <t>22.02.17    15.07.17</t>
  </si>
  <si>
    <t>პ/3504/2</t>
  </si>
  <si>
    <t>აზომვითი მომსახურება</t>
  </si>
  <si>
    <t>23.02.17    15.04.17</t>
  </si>
  <si>
    <t>პ/3504/3</t>
  </si>
  <si>
    <t>23.02.17    31.01.18</t>
  </si>
  <si>
    <t>,,სახელმწიფო შესყიდვების შესახებ" საქართველოს კანონის მე-10' მუხლის მე-3 პუნქტის, ,,დ" ქვეპუნქტი</t>
  </si>
  <si>
    <t>სკრინინგ-ცენტრის შენობის ელექტროენერგიის ახალ ქსელზე მიერთება (ზუგდიდი)</t>
  </si>
  <si>
    <t>02.02.17    02.05.17</t>
  </si>
  <si>
    <t>დაბა ლენტეხი (წყალარინება და წყალმომარაგება)</t>
  </si>
  <si>
    <t>02.03.17    02.05.17</t>
  </si>
  <si>
    <t>სსიპ-ლ. საყვ. სახ. დაავ. კონტროლისა და საზ. ჯანმრთ. ეროვნული ცენტრის ადმინისტრ. შენობის ელექტროენერგიის ახალ ქსელზე მიერთების თანხა</t>
  </si>
  <si>
    <t>13.03.17    02.05.17</t>
  </si>
  <si>
    <t>პ/3504/4</t>
  </si>
  <si>
    <t>გაზმომარაგების საპროექტო და სახარჯთაღრიცხვო მომსახურების შესყიდვა (NCDC)</t>
  </si>
  <si>
    <t>28.03.17    01.06.17</t>
  </si>
  <si>
    <t>SPA170003273</t>
  </si>
  <si>
    <t>დაბა ლენტეხი (წყალარინების სისტემაზე მიერთება)</t>
  </si>
  <si>
    <t>26.04.17    26.05.17</t>
  </si>
  <si>
    <t>პ/3504/5</t>
  </si>
  <si>
    <t>პ/3504/6</t>
  </si>
  <si>
    <t>4 ერთეული მეორადი მაღალი გამავლობის ავტომანქანის შესყიდვა</t>
  </si>
  <si>
    <t>10.05.17    01.10.17</t>
  </si>
  <si>
    <t>SPA170005498</t>
  </si>
  <si>
    <t>პ/3504/8</t>
  </si>
  <si>
    <t>საინჟინრო მომსახურება</t>
  </si>
  <si>
    <t>23.06.17    31.07.17</t>
  </si>
  <si>
    <t>პ/3504/9</t>
  </si>
  <si>
    <t>სამკერდე ბეიჯები</t>
  </si>
  <si>
    <t>23.06.17    10.08.17</t>
  </si>
  <si>
    <t>კლიმატური ინფორმაციის მომზადება -  ქ.ზუგდიდი</t>
  </si>
  <si>
    <t>30.06.17    30.07.17</t>
  </si>
  <si>
    <t>,,სახელმწიფო შესყიდვების შესახებ" საქართველოს კანონის მე-10' მუხლის მე-3 პუნქტის, ,,ზ" ქვეპუნქტი</t>
  </si>
  <si>
    <t>24.07.17    01.12.17</t>
  </si>
  <si>
    <t>SPA170008725</t>
  </si>
  <si>
    <t>გარე კომუნიკაციების მოწყობის სამუშაოები (ლ. საყვარ. სახ. დაავადებათა კონტრ. ცენტრი)</t>
  </si>
  <si>
    <t>27.07.17    30.11.17</t>
  </si>
  <si>
    <t>NAT170007052</t>
  </si>
  <si>
    <t>10 ერთეული რეანომობილის შესყიდვა</t>
  </si>
  <si>
    <t>09.08.17    15.02.18</t>
  </si>
  <si>
    <t>NAT170003873</t>
  </si>
  <si>
    <t>პ/3505/30</t>
  </si>
  <si>
    <t>5 ცალი სტანდარტულიპერსონალური მაგიდის კომპიუტერის შესყიდვა</t>
  </si>
  <si>
    <t>19.10.17    31.12.17</t>
  </si>
  <si>
    <t>CON10000056</t>
  </si>
  <si>
    <t>4 მაღალი გამავლ. ავტომანქანის სამედიც. დახმარების ავტომანქანებად გადაკეთება</t>
  </si>
  <si>
    <t>20.10.17    31.01.18</t>
  </si>
  <si>
    <t>SPA170012943</t>
  </si>
  <si>
    <t>4 მაღალი გამავლ. ავტომანქან-თვის სამედიც.  საგნების და აპარატურის შესყიდვა</t>
  </si>
  <si>
    <t>26.10.17    31.01.18</t>
  </si>
  <si>
    <t>SPA170012944</t>
  </si>
  <si>
    <t>10 ახალი მაღალი გამავლობის სასწარაფო-სამედიცინო  დახმ. ავტომანქანის შესყიდვა</t>
  </si>
  <si>
    <t>30.10.17    15.04.18</t>
  </si>
  <si>
    <t>SPA170012281</t>
  </si>
  <si>
    <t>01.11.17    28.02.18</t>
  </si>
  <si>
    <t>NAT170011180</t>
  </si>
  <si>
    <t>13.11.17    31.12.17</t>
  </si>
  <si>
    <t>NAT170012150</t>
  </si>
  <si>
    <t>გაზმომარაგების რედუქცირების კვანძის მოწყობის სამუშაოების შესყიდვა (სოფ. რუხი)</t>
  </si>
  <si>
    <t>20.11.17    01.02.18</t>
  </si>
  <si>
    <t>SPA170014059</t>
  </si>
  <si>
    <t>12 ერთ. მაღალი გამავლობის სასწრაფო-სამედ. დახმარების ავტომანქანის შესყიდვა</t>
  </si>
  <si>
    <t>24.11.17    01.05.18</t>
  </si>
  <si>
    <t>SPA170013464</t>
  </si>
  <si>
    <t>სოფ. კრწანისში (იალღუჯი) გადაუდებელი სამედიც. დახმ. პუნქტის სამშენებლო სამუშაოებ</t>
  </si>
  <si>
    <t>04.12.17    01.03.18</t>
  </si>
  <si>
    <t>სასწრაფო დახმ. ავტომან-სთვის ნეონატოლოგიური მომსახ-თვის საჭირო აპარატურის 5 ერთ. შესყ.</t>
  </si>
  <si>
    <t>11.12.17    20.05.18</t>
  </si>
  <si>
    <t>NAT170012925</t>
  </si>
  <si>
    <t>შპს „ნ კაპიტალი“ (შეუსრულებელი)</t>
  </si>
  <si>
    <t>ფეხსაცმლის შესყიდვა (სსიპ „საგანგებო სიტუაც. კორ. და დახმ. ცენტრი“-სთვის)</t>
  </si>
  <si>
    <t>19.12.17    14.03.18</t>
  </si>
  <si>
    <t>NAT170013565</t>
  </si>
  <si>
    <t>შსს-თვის სოფ. კრწანისში (იალღუჯი) გად. სამედიც. დახმ. პუნქტისთვის ავეჯის შესყიდ.</t>
  </si>
  <si>
    <t>19.12.17    01.03.18</t>
  </si>
  <si>
    <t>NAT170013240</t>
  </si>
  <si>
    <t>სოფ. დუისში გად. სამედიცინო დახმარების ცენტრის შენობის დასრულების სამუშაოების შესყიდვა</t>
  </si>
  <si>
    <t>19.12.17    01.04.18</t>
  </si>
  <si>
    <t>SPA170014347</t>
  </si>
  <si>
    <t>სპეციალიზირებული ფორმების შესყიდვა (სსიპ „საგანგებო სიტუაც. კორ. და დახმ. ცენტრი“-სთვის)</t>
  </si>
  <si>
    <t>25.12.17    01.05.18</t>
  </si>
  <si>
    <t>NAT170013564</t>
  </si>
  <si>
    <t>სამედიცინო დაწესებულებათა რეაბილიტაცია და აღჭურვა 2017 წელი</t>
  </si>
  <si>
    <t xml:space="preserve">სს ,,სილქნეტი" </t>
  </si>
  <si>
    <t xml:space="preserve">შპს ,,კირკიტაძე და კომპანია" </t>
  </si>
  <si>
    <t xml:space="preserve">შპს ,,მაგთიკომი" </t>
  </si>
  <si>
    <t xml:space="preserve">სს ,,ენერგო-პრო-ჯორჯია" </t>
  </si>
  <si>
    <t xml:space="preserve">შპს ,,საქართველოს გაერთიანებული წყალმომარაგების კომპანია“ </t>
  </si>
  <si>
    <r>
      <t>სს ,,თელასი"</t>
    </r>
    <r>
      <rPr>
        <b/>
        <sz val="11"/>
        <rFont val="Calibri"/>
        <family val="2"/>
        <charset val="204"/>
        <scheme val="minor"/>
      </rPr>
      <t xml:space="preserve"> </t>
    </r>
  </si>
  <si>
    <t xml:space="preserve">შპს ,,სინერჯი ბი ქიუ" </t>
  </si>
  <si>
    <t>რენტგენოგრაფიული სისტემის შესყიდვა (ლანჩხუთის სამედიცინო დაწესებულება)</t>
  </si>
  <si>
    <t>08.02.18    01.07.18</t>
  </si>
  <si>
    <t>NAT180001056</t>
  </si>
  <si>
    <t>სამედიცინო მოწყობილობების შესყიდვა (სოფ. კრწანისის-(იალღუჯი) სამედიცინო პუნქტი)</t>
  </si>
  <si>
    <t>22.02.18    01.06.18</t>
  </si>
  <si>
    <t>NAT180001067</t>
  </si>
  <si>
    <t>ფეხსაცმლის შესყიდვა (სსიპ „საგანგებო სიტუაციები კორდ. და გადაუდ. დახმარ. ცენტრი“)</t>
  </si>
  <si>
    <t>28.02.18    10.06.18</t>
  </si>
  <si>
    <t>NAT180001644</t>
  </si>
  <si>
    <t>დაზვერვის სამსახურისათვის სამედიცინო მოწყობილობების შესყიდვა</t>
  </si>
  <si>
    <t>09.03.18    01.07.18</t>
  </si>
  <si>
    <t>NAT180001158</t>
  </si>
  <si>
    <t>ჟალუზების შესყიდვა (საგანგებო სიტუაციების კორდ. ცენტრი“)</t>
  </si>
  <si>
    <t>13.03.18    15.11.18</t>
  </si>
  <si>
    <t>NAT180002877</t>
  </si>
  <si>
    <t>20.03.18    01.07.18</t>
  </si>
  <si>
    <t>NAT180001071</t>
  </si>
  <si>
    <t>პ/3504/7</t>
  </si>
  <si>
    <t>საოჯახო ტექნიკის შესყიდვა (საგანგებო სიტუაციების კორდ. ცენტრის“ ახალი ოფისებისათვის)</t>
  </si>
  <si>
    <t>23.03.18    15.11.18</t>
  </si>
  <si>
    <t>NAT180002919</t>
  </si>
  <si>
    <t>ავეჯის შესყიდვა (საგანგებო სიტუაციების კორდ. ცენტრის“ ახალი ოფისებისათვის)</t>
  </si>
  <si>
    <t>30.03.18    15.11.18</t>
  </si>
  <si>
    <t>NAT180002920</t>
  </si>
  <si>
    <t>გამიჯვნის ნახაზის დამზადება</t>
  </si>
  <si>
    <t>05.06.18    01.08.18</t>
  </si>
  <si>
    <t>სამედიცინო მოწყობილობების შესყიდვა (მუნიციპალიტეტების სამედიცინო დაწესებულებებისათვის)</t>
  </si>
  <si>
    <t>პ/3504/25/ს</t>
  </si>
  <si>
    <t>სამედიცინო აპარატურის შესყიდვა (მუნიციპალიტეტების სამედიცინო დაწესებულებებისათვის)</t>
  </si>
  <si>
    <t>19.10.18                     01.02.19</t>
  </si>
  <si>
    <t>NAT180014601</t>
  </si>
  <si>
    <t>პ/3504/26/ს</t>
  </si>
  <si>
    <t>25.10.18                     01.02.19</t>
  </si>
  <si>
    <t>NAT180014697</t>
  </si>
  <si>
    <t>პ/3504/27/ს</t>
  </si>
  <si>
    <t>სამედიცინო მოწყობილობების შესყიდვა (შპს „მესტიის  საავადმყოფო-ამბულატ. გაერთიან.-სათვის“)</t>
  </si>
  <si>
    <t>NAT180015479</t>
  </si>
  <si>
    <t>პ/3504/28/ს</t>
  </si>
  <si>
    <t>სამედიცინო აპარატურის შესყიდვა (2 ორი ერთეული რეანომობილის აღჭურვისათვის)</t>
  </si>
  <si>
    <t>29.10.18                     20.02.19</t>
  </si>
  <si>
    <t>NAT180015478</t>
  </si>
  <si>
    <t>პ/3504/29/ს</t>
  </si>
  <si>
    <t xml:space="preserve">DMT GmbH &amp;Co.KG </t>
  </si>
  <si>
    <t>აუდიტორული შემოწმება/შეფასება და საექსპორტო დასკვნის მომზადება (ქ.ტყიბულის მინდელის სახ. შახტში)</t>
  </si>
  <si>
    <t>58000                      ევრო</t>
  </si>
  <si>
    <t>02.11.18                     31.01.19</t>
  </si>
  <si>
    <t>პ/3504/30/ს</t>
  </si>
  <si>
    <t>საინფორმაციო გრაფიკული რგოლის დამზადება</t>
  </si>
  <si>
    <t>02.11.18                     20.12.18</t>
  </si>
  <si>
    <t>პ/3504/34/ს</t>
  </si>
  <si>
    <t>კონტროლის ხელსაწყოების შესყიდვაზე (მუნიციპალიტეტების სამედიცინო დაწესებულებებისათვის)</t>
  </si>
  <si>
    <t>09.11.18                     20.02.19</t>
  </si>
  <si>
    <t>NAT180016451</t>
  </si>
  <si>
    <t>პ/3504/39/ს</t>
  </si>
  <si>
    <t>19 ცალი მაცივარის შესყიდვა სოფლის ამბულატორიებისათვის</t>
  </si>
  <si>
    <t>22.11.18                     31.01.19</t>
  </si>
  <si>
    <t>NAT180017471</t>
  </si>
  <si>
    <t>პ/3504/40/ს</t>
  </si>
  <si>
    <t>შპს „გრინ სისტემს“</t>
  </si>
  <si>
    <t>სერვერული ცენტრებისთვის საკომუნიკაციო მოწყობილობების შესყიდვა</t>
  </si>
  <si>
    <t>27.11.18                     31.05.19</t>
  </si>
  <si>
    <t>NAT180017467</t>
  </si>
  <si>
    <t>პ/3504/41/ს</t>
  </si>
  <si>
    <t>საოფისე ავეჯი (სოფლის ამბულატორიებისათვის)</t>
  </si>
  <si>
    <t>05.12.18                     31.01.19</t>
  </si>
  <si>
    <t>NAT180017470</t>
  </si>
  <si>
    <t>პ/3504/42/ს</t>
  </si>
  <si>
    <t>შპს „მედიქალ ბიოს ჯორჯია“</t>
  </si>
  <si>
    <t>ფიზიკური მახასიათებლების კონტროლის ხელსაწყოების შესყიდვა (შპს „რეგიონ. ჯანდაცვის ცენტრის“ სამედიცინო დაწეს-თვის)</t>
  </si>
  <si>
    <t>06.12.18                     20.02.19</t>
  </si>
  <si>
    <t>NAT180017574</t>
  </si>
  <si>
    <t>პ/3504/43/ს</t>
  </si>
  <si>
    <t>შპს „აქტივუსი“</t>
  </si>
  <si>
    <t>სამედიცინო მოწყობილობების შესყიდვა (შპს „რეგიონ. ჯანდაცვის ცენტრის“ სამედიცინო დაწეს-თვის)</t>
  </si>
  <si>
    <t>06.12.18                     20.04.19</t>
  </si>
  <si>
    <t>NAT180017667</t>
  </si>
  <si>
    <t>პ/3504/44/ს</t>
  </si>
  <si>
    <t>შპს „ორიენტ ლოჯიკი“</t>
  </si>
  <si>
    <t>სამინისტროს სარეზერვო სერვერული ცენტრის (დატა-ცენტრის) მოწყობის შესყიდვა</t>
  </si>
  <si>
    <t>07.12.18                     31.05.19</t>
  </si>
  <si>
    <t>NAT180017463</t>
  </si>
  <si>
    <t>პ/3504/47/ს</t>
  </si>
  <si>
    <t>18.12.18                     20.04.19</t>
  </si>
  <si>
    <t>NAT180017666</t>
  </si>
  <si>
    <t>პ/3504/48/ს</t>
  </si>
  <si>
    <t>შპს „დაბა+“</t>
  </si>
  <si>
    <t>ფარდა-ჟალუზი  (სსიპ „საგანგებო სიტუაც. კორდ. და გად. დახმ. ცენტრი“)</t>
  </si>
  <si>
    <t>18.12.18                     10.03.19</t>
  </si>
  <si>
    <t>NAT180018470</t>
  </si>
  <si>
    <t>პ/3504/49/ს</t>
  </si>
  <si>
    <t>შპს „ტექნოჰაუს“</t>
  </si>
  <si>
    <t>კედლის კონდიციონერების შესყიდვა   (სს „საგანგებო სიტუაც. კორდ. და გად. დახმ. ცენტრი“)</t>
  </si>
  <si>
    <t>18.12.18                     25.04.19</t>
  </si>
  <si>
    <t>NAT180018469</t>
  </si>
  <si>
    <t>პ/3504/56/ს</t>
  </si>
  <si>
    <t>შპს „ემტექი“</t>
  </si>
  <si>
    <t>ფიზიკური მახასიათებლების კონტროლის ხელსაწყოების შესყიდვა (მუნიციპალიტეტების სამედიცინო დაწესებ-თვის)</t>
  </si>
  <si>
    <t>20.12.18                     20.05.19</t>
  </si>
  <si>
    <t>NAT180017571</t>
  </si>
  <si>
    <t>პ/3504/57/ს</t>
  </si>
  <si>
    <t>შპს „იბერია ავტო“</t>
  </si>
  <si>
    <t>17 ერთ. სპეც. მაღალი გამავლობის სასწრ. სამედ. დახმ. ავტომანქანა</t>
  </si>
  <si>
    <t>21.12.18                     05.08.19</t>
  </si>
  <si>
    <t>NAT180018461</t>
  </si>
  <si>
    <t>პ/3504/58/ს</t>
  </si>
  <si>
    <t>7 ერთ. სპეც. სასწრ. სამედ. დახმ. (რეანომობილი) ავტომანქანის შესყ.</t>
  </si>
  <si>
    <t>24.12.18                     25.07.19</t>
  </si>
  <si>
    <t>NAT180018511</t>
  </si>
  <si>
    <t>პ/3504/59/ს</t>
  </si>
  <si>
    <t xml:space="preserve">შპს „ომეგა“ </t>
  </si>
  <si>
    <t>საოჯახო ტექნიკის შესყიდვა  (სსიპ„საგანგებო ს. კ. და გ. დ. ც.“)</t>
  </si>
  <si>
    <t>24.12.18                     30.04.19</t>
  </si>
  <si>
    <t>NAT180018465</t>
  </si>
  <si>
    <t>პ/3504/60/ს</t>
  </si>
  <si>
    <t>სამედიცინო აპარატურის შესყიდვა (სამედ. დახმ. ავტომანქან-სთვის)</t>
  </si>
  <si>
    <t>24.12.18                     10.05.19</t>
  </si>
  <si>
    <t>NAT180018514</t>
  </si>
  <si>
    <t>პ/3504/61/ს</t>
  </si>
  <si>
    <t>Nordic Casemix ცენტრი</t>
  </si>
  <si>
    <t>პროგრამული უზრუნველყოფის ლიცენზიის შესყიდვა</t>
  </si>
  <si>
    <t>2000 ევრო</t>
  </si>
  <si>
    <t xml:space="preserve">26.12.2018  31.12.2019 </t>
  </si>
  <si>
    <t>პ/3504/62/ს</t>
  </si>
  <si>
    <t>FCG Prodacapo Finland Oy</t>
  </si>
  <si>
    <t>პროგრამული უზრუნველყოფის ლიცენზიების შესყიდვა</t>
  </si>
  <si>
    <t>120300 ევრო</t>
  </si>
  <si>
    <t>26.12.2018 31.01.2023</t>
  </si>
  <si>
    <t>პ/3504/63/ს</t>
  </si>
  <si>
    <t>შპს „ტოიოტა ცენტრი თბილისი“</t>
  </si>
  <si>
    <t>12 (თორმეტი) ერთ. სპეციალიზ. მაღალი გამავლობის სასწრაფო სამედიცინო დახმარების ავტომანქანის შესყიდვა</t>
  </si>
  <si>
    <t>27.12.2018 30.05.2019</t>
  </si>
  <si>
    <t>NAT180018498</t>
  </si>
  <si>
    <t xml:space="preserve">შპს ,,საქართველოს გაერთიანებული წყალმომარაგების კომპანია“ იმერეთის, რაჭა-ლეჩხუმის და ქვემო სვანეთის რეგიონული ფილიალი </t>
  </si>
  <si>
    <t xml:space="preserve">შპს „ბერიშვილის იურდიული ფირმა“ </t>
  </si>
  <si>
    <t xml:space="preserve">შპს „ემტექი“  </t>
  </si>
  <si>
    <t xml:space="preserve">შპს „უნიმედი“ </t>
  </si>
  <si>
    <t xml:space="preserve">შპს „თრეიდინგ გრუპ“  </t>
  </si>
  <si>
    <r>
      <t>შპს „თბილისი მედიკ“</t>
    </r>
    <r>
      <rPr>
        <b/>
        <sz val="11"/>
        <rFont val="Calibri"/>
        <family val="2"/>
        <charset val="204"/>
        <scheme val="minor"/>
      </rPr>
      <t xml:space="preserve"> </t>
    </r>
  </si>
  <si>
    <t xml:space="preserve">შპს „თბილისი მედიკ“ </t>
  </si>
  <si>
    <t xml:space="preserve">შპს „GS“ </t>
  </si>
  <si>
    <r>
      <t>შპს „ჯეო+“</t>
    </r>
    <r>
      <rPr>
        <b/>
        <sz val="11"/>
        <rFont val="Calibri"/>
        <family val="2"/>
        <charset val="204"/>
        <scheme val="minor"/>
      </rPr>
      <t xml:space="preserve"> </t>
    </r>
  </si>
  <si>
    <t xml:space="preserve">შპს ,,ორიენტირი" </t>
  </si>
  <si>
    <t>28.04.17</t>
  </si>
  <si>
    <t xml:space="preserve">შპს „კირკიტაძე და კომპანია“ </t>
  </si>
  <si>
    <t xml:space="preserve">შპს „ლოჯიქალ სისტემზ კომპანი“ </t>
  </si>
  <si>
    <t xml:space="preserve">სსიპ „გარემოს ეროვნული სააგენტო“ </t>
  </si>
  <si>
    <t>ფიზიკური პირი  შორენა ტრაპაიძე</t>
  </si>
  <si>
    <r>
      <t>შპს „როკო“</t>
    </r>
    <r>
      <rPr>
        <b/>
        <sz val="11"/>
        <rFont val="Calibri"/>
        <family val="2"/>
        <charset val="204"/>
        <scheme val="minor"/>
      </rPr>
      <t xml:space="preserve"> </t>
    </r>
  </si>
  <si>
    <t>სს „ჰიუნდაი ავტო საქართველო“</t>
  </si>
  <si>
    <t xml:space="preserve">შპს „პი.ემ.ჯი“ </t>
  </si>
  <si>
    <t>შპს „ელ ლაინს“</t>
  </si>
  <si>
    <t>შპს „იუ-ჯი-თი“</t>
  </si>
  <si>
    <t xml:space="preserve">შპს „ტოიოტა ცენტრი თბილისი“ </t>
  </si>
  <si>
    <t xml:space="preserve">შპს „ივერმედი“  </t>
  </si>
  <si>
    <t xml:space="preserve">შპს „როკო“ </t>
  </si>
  <si>
    <t>სტაციონალური რენტგენის დანადგარის შესყიდვა (სს ინფექციური პათოლოგიის შიდსისა და კლ. იმ. ცენტრი)</t>
  </si>
  <si>
    <r>
      <t>შპს „მნათობი-2013“</t>
    </r>
    <r>
      <rPr>
        <b/>
        <sz val="11"/>
        <rFont val="Calibri"/>
        <family val="2"/>
        <charset val="204"/>
        <scheme val="minor"/>
      </rPr>
      <t xml:space="preserve"> </t>
    </r>
  </si>
  <si>
    <r>
      <t>შპს „ტოიოტა ცენტრი თბილისი“</t>
    </r>
    <r>
      <rPr>
        <b/>
        <sz val="11"/>
        <rFont val="Calibri"/>
        <family val="2"/>
        <charset val="204"/>
        <scheme val="minor"/>
      </rPr>
      <t xml:space="preserve"> </t>
    </r>
  </si>
  <si>
    <t xml:space="preserve">შპს „ეკოჰაუსი“ </t>
  </si>
  <si>
    <t xml:space="preserve">შპს „ჯეო +“ </t>
  </si>
  <si>
    <t xml:space="preserve">შპს „საფეხბურთო კლუბი ერთობა“ </t>
  </si>
  <si>
    <t>შპს „ელსელემა“</t>
  </si>
  <si>
    <t>სამედიცინო დაწესებულებათა რეაბილიტაცია და აღჭურვა 2018 წელი</t>
  </si>
  <si>
    <r>
      <t>შპს „ორიენტირი“</t>
    </r>
    <r>
      <rPr>
        <b/>
        <sz val="11"/>
        <rFont val="Calibri"/>
        <family val="2"/>
        <charset val="204"/>
        <scheme val="minor"/>
      </rPr>
      <t xml:space="preserve"> </t>
    </r>
  </si>
  <si>
    <r>
      <t>შპს „პი.ემ.ჯი.“</t>
    </r>
    <r>
      <rPr>
        <b/>
        <sz val="11"/>
        <rFont val="Calibri"/>
        <family val="2"/>
        <charset val="204"/>
        <scheme val="minor"/>
      </rPr>
      <t xml:space="preserve"> </t>
    </r>
  </si>
  <si>
    <t xml:space="preserve">შპს „პი.ემ.ჯი.“ </t>
  </si>
  <si>
    <t xml:space="preserve">შპს „ვატექი“  </t>
  </si>
  <si>
    <t xml:space="preserve">ფიზიკური პირი ნიკოლოზ წერეთელი </t>
  </si>
  <si>
    <t>შპს „მირალი“ (შესრ)</t>
  </si>
  <si>
    <t xml:space="preserve">შპს „ალფალაბი“ </t>
  </si>
  <si>
    <t>სახელშეკრულებო თანხა</t>
  </si>
  <si>
    <t>სსიპ საგანგებო სიტუაციების კოორდინაციისა და გადაუდებელი დახმარების ცენტრისთვის"  სპეციალიზებული სასწრაფო სამედიცინო დახმარების ავტომანქანებისთვის სამედიცინო აპარატურის შესყიდვა</t>
  </si>
  <si>
    <t>შპს ,,ჯეო+"</t>
  </si>
  <si>
    <t xml:space="preserve">სსიპ ,,საგანგებო სიტუაციების კოორდინაციისა და გადაუდებელი დახმარების ცენტრის" ადმინისტრაციული-ტერიტორიულ ქვედანაყოფებისათვის ავეჯის შესყიდვა  </t>
  </si>
  <si>
    <t>შპს ,,ვატექი"</t>
  </si>
  <si>
    <t>სხვადასხვა მუნიციპალიტეტის სამედიცინო დაწესებულებებისათვის სამედიცინო მოწყობილობების შესყიდვა</t>
  </si>
  <si>
    <t>შპს ,,ნიქოზის ამბულატორიისათვის ულტრაბგერითი დიაგნოსტიკის აპარატის შესყიდვა</t>
  </si>
  <si>
    <t>შპს ,,ივერმედი</t>
  </si>
  <si>
    <t>სს „ინფექციური პათოლოგიის, შიდსისა კლინიკური იმუნოლოგიის სამეცნიერო-პრაქტიკული ცენტრის“ ფუნქციონირებისათვის კომპიუტერული ტომოგრაფის შესყიდვა</t>
  </si>
  <si>
    <t>შპს ,,აქტივუსი"</t>
  </si>
  <si>
    <t xml:space="preserve">შპს ,,რეგიონული ჯანდაცვის ცენტრის" მართვაში არსებული სამედიცინო დაწესებულებების ფუნქციონირებისათვის საჭირო სამედიცინო აპარატურის შესყიდვა: 
1) ორსულისა და დედის ნაყოფის მონიტორი - 1 ცალი დუისი, 1 ცალი წალკა, 1 ცალი დმანისი, 2) რენტგენის ფირების გასამჟღავნებელი აპარატი - 1 ცალი დმანისი, 1 ცალი წალკა, 1 ცალი თიანეთი, 1 ცალი ამბროლაური, 3) სპირომეტრი - 1 ცალი დმანისი, 1 ცალი დუისი, 4) პულსოქსიმეტრი - 2 ცალი დედოფლისწყარო, 2 ცალი დმანისი, 2 ცალი თიანეთი, 2 ცალი წალკა, 2 ცალი ყაზბეგი, 2 ცალი გუდაური, 5) ლინზების ნაკრები - 1 ცალი დმანისი, 1 ცალი დუისი, 1 ცალი ცაგერი, 1 ცალი თეთრიწყარო, 1 ცალი ამბროლაური, 1 ცალი ონი, 6) ნაპრალოვანი სანათი მაგიდით - 1 ცალი დმანისი, 1 ცალი ამბროლაური, 7) მხედველობის ტაბულა - 1 ცალი ონი, 1 ცალი ამბროლაური, 1 ცალი დმანისი, 1 ცალი ცაგერი, 1 ცალი დუისი, 1 ცალი თეთრიწყარო, 8) ოფთალმოსკოპი - 1 ცალი თიანეთი, 1 ცალი ლანჩხუთი, 1 ცალი წალკა, 1 ცალი ამბროლაური, 9) კასეტური ავტოკლავი - 1 ცალი შპს "რეგიონული ჯანდაცვის ცენტრი", ქ. თბილისი, მ. ასათიანის ქ. #9, 10) ავტორეფრაქტომეტრი ახლომხედველობის გაზომვა - 1 ცალი ამბროლაური, 1 ცალი დედოფლისწყარო, 1 ცალი დმანისი, 11) კვარცის ნათურა - 10 ცალი ცაგერი, 12) ინჰალატორი - 1 ცალი დუისი, 1 ცალი დმანისი, 1 ცალი დედოფლისწყარო, 1 ცალი თეთრიწყარო, 13) სამედიცინო ტახტი - 2 ცალი დუისი, 1 ცალი დმანისი, 1 ცალი თიანეთი, 14) ავტოკლავი - 1 ცალი წალკა, 1 ცალი დედოფლისწყარო, 1 ცალი დმანისი, 15) ხელოვნური სუნთქვის აპარატი - 1 ცალი დმანისი, 1 ცალი თეთრიწყარო, 16) ლინეომატი - 10 ცალი შპს "რეგიონული ჯანდაცვის ცენტრი", ქ. თბილისი, მ. ასათიანის ქ. #9, 17) ფლოუმეტრი - 15 ცალი შპს "რეგიონული ჯანდაცვის ცენტრი", ქ. თბილისი, მ. ასათიანის ქ. #9, 18) რენტგენის კასეტა - 1 ცალი დუისი, 19) სტერილური მასალების დასალუქი - 1 ცალი დმანისი, 1 ცალი წალკა, 1 ცალი ამბროლაური, 1 ცალი თეთრიწყარო, 1 ცალი ცაგერი, 20) მოწყობილობა ჰაერის და ჟანგბადის შერევის დატენიანებისა და გათბობის ფუნქციით - 1 ცალი დედოფლისწყარო, 1 ცალი წალკა, 1 ცალი ამბროლაური, 1 ცალი ცაგერი, 1 ცალი თიანეთი, 1 ცალი დმანისი,  21) ახალშობილის გამათბობელი - 1 ცალი ამბროლაური, 1 ცალი დედოფლისწყარო, 1 ცალი ცაგერი, 1 ცალი თიანეთი, 1 ცალი წალკა, 1 ცალი დმანისი, 22) ნებულაიზერი - 1 ცალი დედოფლისწყარო, 1 ცალი წალკა, 1 ცალი ცაგერი, 23) ელექტროკარდიოგრაფი - 1 ცალი დედოფლსწყარო, 1 ცალი თეთრიწყარო, 1 ცალი ცაგერი,24) დეფიბრილატორი - 1 ცალი წალკა, 1 ცალი თეთრიწყარო.
</t>
  </si>
  <si>
    <t>შპს ,,თერმო სერვისი"</t>
  </si>
  <si>
    <t>შპს ,,რეგიონული ჯანდაცვის ცენტრის" მართვაში არსებული სტეფანწმინდის კლინიკის ფუნქციონირებისათვის ცენტრალური გათბობის სისტემის მონტაჟი</t>
  </si>
  <si>
    <t>შპს ,,დაბა აბასთუმნის ფილტვის დაავადებათა სარეაბილიტაციო ცენტრის" ფუნქციონირებისათვის საჭირო სამედიცინო აპარატურის შესყიდვა</t>
  </si>
  <si>
    <t>შპს ,,ჯი ბი ჯი"</t>
  </si>
  <si>
    <t>შპს ,,რეგიონული ჯანდაცვის ცენტრის" მართვაში ქ. წალკის, ქ. ცაგერის, დაბა ხარაგაულისა და დაბა თიანეთის არსებული სამედიცინო დაწესებულებების  ფუნქციონირებისათვის ნარჩენების შესანახი ოთახების სამშენებლო სამუშაოების შესყიდვა</t>
  </si>
  <si>
    <t>შპს ,,ალფალაბი"</t>
  </si>
  <si>
    <t xml:space="preserve">შპს ,,რეგიონული ჯანდაცვის ცენტრის" მართვაში არსებული სამედიცინო დაწესებულებების ფუნქციონირებისათვის საჭირო ლაბორატორიული აპარატურის შესყიდვა : 1) იმუნოფერმენტული ანალიზატორი - თეთრიწყარო.
2) ბინოკულარული მიკროსკოპი - 1 ცალი დმანისი, 1 ცალი ონი, 1 ცალი ამბროლაური, 1 ცალი თეთრიწყარო, 1 ცალი თიანეთი, 1 ცალი წალკა, 1 ცალი ყაზბეგი. 3) პორტატული ანალიზატორი სისხლში პროთრომბინის განსაზღვრისათვის - 1 ცალი წალკა, 1 ცალი ონი, 1 ცალი თეთრიწყარო, 1 ცალი ყაზბეგი. 4) ჰემატოლოგიური ანალიზატორი - 1 ცალი დმანისი, 1 ცალი ამბროლაური, 1 ცალი ცაგერი, 1 ცალი ონი, 1 ცალი თეთრიწყარო. 5) ლაბორატორიული თერმოსტატი - 1 ცალი ონი, 1 ცალი ხარაგაული, 1 ცალი თეთრიწყარო, 1 ცალი თიანეთი, 1 ცალი ლანჩხუთი, 1 ცალი დუისი, 1 ცალი ცაგერი, 1 ცალი ყაზბეგი, 1 ცალი ხარაგაული, 1 ცალი ლანჩხუთი. 6) ცენტრიფუგა - 1 ცალი ხარაგაული, 1 ცალი ლანჩხუთი. 7) კოაგულომეტრი - წალკა. 8) პორტატული ბიოქიმიური ანალიზატორი - თიანეთი. </t>
  </si>
  <si>
    <t>შპს ,,სმარტენერჯი"</t>
  </si>
  <si>
    <t>ზუგდიდის მუნიციპალიტეტის სოფ.რუხში მრავალპროფილიანი საუნუვერსიტეტო კლინიკის სარეზერვო გარე ელექტრომომარაგების ხაზის მოწყობისათვის პროექტირების სამუსაოების შესყიდვა</t>
  </si>
  <si>
    <t>შპს ,,დაბა აბასთუმანის ფილტვის დაავადებათა სარეაბილიტაციო ცენტრის" ფუნქციონირებისათვის ლაბორატორიული მოწყობილობების შესყივა</t>
  </si>
  <si>
    <t>ზუგდიდის მუნიციპალიტეტის სოფ.რუხში მრავალპროფილიანი საუნუვერსიტეტო კლინიკის სარეზერვო გარე ელექტრომომარაგების ხაზის მოწყობისათვის  შესყიდვა</t>
  </si>
  <si>
    <t>შპს ,,რიონი 2018"</t>
  </si>
  <si>
    <t>სსიპ საგანგებო სიტუაციების კოორდინაციისა და გადაუდებელი დახმარების ცენტრის"  სამტრედიის რაიონული გან. სარემონტო სამუშაოები.</t>
  </si>
  <si>
    <t xml:space="preserve"> 10 429.01</t>
  </si>
  <si>
    <t>შპს ,,ბა - ნი"</t>
  </si>
  <si>
    <t>სსიპ საგანგებო სიტუაციების კოორდინაციისა და გადაუდებელი დახმარების ცენტრის"  ბაღდათის და ვანის ოფისის სარემონტო სამუშაოები.</t>
  </si>
  <si>
    <t>შესყიდვის ობიექტს წარმოადგენს შპს "დაბა აბასთუმნის ფილტვის დაავადებათა სარეაბილიტაციო ცენტრის" ფუნქციონირებისათვის სარეაბილიტაციო აპარატურის შესყიდვა</t>
  </si>
  <si>
    <t>შპს ,,ნიუ ჯორჯია"</t>
  </si>
  <si>
    <t>სსიპ ,,საგანგებო სიტუაციების კოორდინაციისა და გადაუდებელი დახმარების ცენტრის ხაშურის რაიონული სამსახურის ინფრასტრუქტურის სარეაბილიტაციო სამუშაოების შესყიდვა</t>
  </si>
  <si>
    <t>შპს ,,მვმ"</t>
  </si>
  <si>
    <t>სსიპ ,,საგანგებო სიტუაციების კოორდინაციისა და გადაუდებელი დახმარების ცენტრის ქ. ლანჩხუთის რაიონული სამსახურის ეზოს კეთილმოწყობის სამუშაოების და ტექნიკური სათავსოს და ქ. ფოთის რაიონული სამსახურის ტექნიკური სათავსოს სამშენებლო სამუშაოების შესყიდვა.</t>
  </si>
  <si>
    <t>შპს ,,თერმოინდუსტრია"</t>
  </si>
  <si>
    <t>შპს ,,აღმოსავლეთ საქართველოს ფსიქიკური ჯანმრთელობის ცენტრის"  ბედიანის კლინიკაში გათბობის სისტემის სამონტაჟო სამუშაოების შესყიდვა</t>
  </si>
  <si>
    <t>შპს ,,დაგი"</t>
  </si>
  <si>
    <t>შპს ,,აღმოსავლეთ საქართველოს ფსიქიკური ჯანმრთელობის ცენტრის" სურამის კლინიკაში სარემონტო სამუშაოების შესყიდვა</t>
  </si>
  <si>
    <t>შპს ,,ემტექი"</t>
  </si>
  <si>
    <t>შპს ,,რეგიონული ჯანდაცვის ცენტრის" მართვაში არსებული სამედიცინო დაწესებულებების  ფუნქციონირებისათვის საჭირო სამედიცინო აპარატურისა და მოწყობილობების შესყიდვა</t>
  </si>
  <si>
    <t>სამედიცინო დაწესებულებათა რეაბილიტაცია და აღჭურვა 2019 წელი</t>
  </si>
  <si>
    <t>შპს ,,მედმშენი"  შპს ,,აი-სი -ი-ეს"</t>
  </si>
  <si>
    <t>3764500 დოლარი</t>
  </si>
  <si>
    <t>სამედიცინო დაწესებულებათა რეაბილიტაცია და აღჭურვა 2012 წელი</t>
  </si>
  <si>
    <t>შპს ,,ივერია 2007"</t>
  </si>
  <si>
    <t>საქართველოს ეროვნული სამედიცინო ტრენინგ–ცენტრის მშენებლობის დასკვნითი ეტაპის სამუშაოების შესყიდვა</t>
  </si>
  <si>
    <t>81 ამბულატორიის აღჭურვისათვის საჭირო სხვადასხვა საოფისე ავეჯის სახელმწიფო შესყიდვა</t>
  </si>
  <si>
    <t xml:space="preserve"> 81 ამბულატორიისთვის მაცივრების სახელმწიფო შესყიდვა </t>
  </si>
  <si>
    <t>შპს ,,ტექნო ჰაუსი"</t>
  </si>
  <si>
    <t>სამედიცინო დაწესებულებათა რეაბილიტაციის და აღჭურვის პროგრამა 2013</t>
  </si>
  <si>
    <r>
      <rPr>
        <sz val="11"/>
        <rFont val="Cambria"/>
        <family val="1"/>
        <scheme val="major"/>
      </rPr>
      <t>SPA</t>
    </r>
    <r>
      <rPr>
        <sz val="11"/>
        <rFont val="AcadNusx"/>
      </rPr>
      <t>A130010048</t>
    </r>
  </si>
  <si>
    <r>
      <rPr>
        <sz val="11"/>
        <rFont val="Cambria"/>
        <family val="1"/>
        <scheme val="major"/>
      </rPr>
      <t>SPA</t>
    </r>
    <r>
      <rPr>
        <sz val="11"/>
        <rFont val="AcadNusx"/>
      </rPr>
      <t>A130026474</t>
    </r>
  </si>
  <si>
    <r>
      <rPr>
        <sz val="11"/>
        <rFont val="Cambria"/>
        <family val="1"/>
        <scheme val="major"/>
      </rPr>
      <t>SPA</t>
    </r>
    <r>
      <rPr>
        <sz val="11"/>
        <rFont val="AcadNusx"/>
      </rPr>
      <t>A130026471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</si>
</sst>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1"/>
      <color theme="1"/>
      <name val="AcadNusx"/>
    </font>
    <font>
      <b/>
      <sz val="12"/>
      <color theme="1"/>
      <name val="AcadNusx"/>
    </font>
    <font>
      <b/>
      <sz val="11"/>
      <color theme="1"/>
      <name val="AcadNusx"/>
    </font>
    <font>
      <b/>
      <sz val="10"/>
      <name val="AcadNusx"/>
    </font>
    <font>
      <b/>
      <sz val="8"/>
      <name val="AcadNusx"/>
    </font>
    <font>
      <sz val="11"/>
      <name val="AcadNusx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theme="1"/>
      <name val="Albertus Extra Bold"/>
      <family val="2"/>
    </font>
    <font>
      <b/>
      <sz val="8"/>
      <color theme="1"/>
      <name val="AcadNusx"/>
    </font>
    <font>
      <sz val="1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6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0" xfId="0" applyFill="1"/>
    <xf numFmtId="49" fontId="0" fillId="0" borderId="1" xfId="0" applyNumberForma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8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4" workbookViewId="0">
      <selection activeCell="I38" sqref="I38"/>
    </sheetView>
  </sheetViews>
  <sheetFormatPr defaultColWidth="11.140625" defaultRowHeight="15.75"/>
  <cols>
    <col min="1" max="1" width="3.7109375" style="1" customWidth="1"/>
    <col min="2" max="2" width="25.28515625" style="28" customWidth="1"/>
    <col min="3" max="3" width="27.42578125" style="28" customWidth="1"/>
    <col min="4" max="4" width="51" style="1" customWidth="1"/>
    <col min="5" max="5" width="23.85546875" style="1" customWidth="1"/>
    <col min="6" max="6" width="18" style="27" customWidth="1"/>
    <col min="7" max="7" width="18.7109375" style="27" customWidth="1"/>
    <col min="8" max="16384" width="11.140625" style="1"/>
  </cols>
  <sheetData>
    <row r="1" spans="1:9">
      <c r="E1" s="2"/>
      <c r="F1" s="2"/>
      <c r="G1" s="2"/>
    </row>
    <row r="2" spans="1:9" ht="25.5" customHeight="1">
      <c r="B2" s="92" t="s">
        <v>791</v>
      </c>
      <c r="C2" s="92"/>
      <c r="D2" s="92"/>
      <c r="E2" s="92"/>
      <c r="F2" s="92"/>
      <c r="G2" s="92"/>
    </row>
    <row r="3" spans="1:9">
      <c r="E3" s="2"/>
      <c r="F3" s="2"/>
      <c r="G3" s="2"/>
    </row>
    <row r="4" spans="1:9" ht="54" customHeight="1">
      <c r="A4" s="3"/>
      <c r="B4" s="4" t="s">
        <v>49</v>
      </c>
      <c r="C4" s="88" t="s">
        <v>50</v>
      </c>
      <c r="D4" s="5" t="s">
        <v>0</v>
      </c>
      <c r="E4" s="4" t="s">
        <v>89</v>
      </c>
      <c r="F4" s="68" t="s">
        <v>90</v>
      </c>
      <c r="G4" s="6" t="s">
        <v>91</v>
      </c>
      <c r="H4" s="7"/>
      <c r="I4" s="8"/>
    </row>
    <row r="5" spans="1:9" s="12" customFormat="1" ht="60.75" customHeight="1">
      <c r="A5" s="9">
        <v>1</v>
      </c>
      <c r="B5" s="10" t="s">
        <v>3</v>
      </c>
      <c r="C5" s="70" t="s">
        <v>51</v>
      </c>
      <c r="D5" s="10" t="s">
        <v>4</v>
      </c>
      <c r="E5" s="10">
        <v>169000</v>
      </c>
      <c r="F5" s="11">
        <f>35000+60000+38000+18000</f>
        <v>151000</v>
      </c>
      <c r="G5" s="11">
        <f>35000+60000+56000</f>
        <v>151000</v>
      </c>
    </row>
    <row r="6" spans="1:9" s="16" customFormat="1" ht="54.75" customHeight="1">
      <c r="A6" s="13">
        <v>2</v>
      </c>
      <c r="B6" s="14" t="s">
        <v>5</v>
      </c>
      <c r="C6" s="14" t="s">
        <v>52</v>
      </c>
      <c r="D6" s="14" t="s">
        <v>6</v>
      </c>
      <c r="E6" s="14">
        <v>409000</v>
      </c>
      <c r="F6" s="15">
        <v>409000</v>
      </c>
      <c r="G6" s="15">
        <v>409000</v>
      </c>
    </row>
    <row r="7" spans="1:9" s="16" customFormat="1" ht="50.25" customHeight="1">
      <c r="A7" s="9">
        <v>3</v>
      </c>
      <c r="B7" s="14" t="s">
        <v>5</v>
      </c>
      <c r="C7" s="14" t="s">
        <v>53</v>
      </c>
      <c r="D7" s="14" t="s">
        <v>7</v>
      </c>
      <c r="E7" s="14">
        <v>86624</v>
      </c>
      <c r="F7" s="15">
        <v>86623.99</v>
      </c>
      <c r="G7" s="15">
        <v>86623.99</v>
      </c>
    </row>
    <row r="8" spans="1:9" s="16" customFormat="1" ht="55.5" customHeight="1">
      <c r="A8" s="13">
        <v>4</v>
      </c>
      <c r="B8" s="17" t="s">
        <v>5</v>
      </c>
      <c r="C8" s="17" t="s">
        <v>54</v>
      </c>
      <c r="D8" s="14" t="s">
        <v>8</v>
      </c>
      <c r="E8" s="14">
        <v>203000</v>
      </c>
      <c r="F8" s="15">
        <v>202999.99</v>
      </c>
      <c r="G8" s="15">
        <v>202999.99</v>
      </c>
    </row>
    <row r="9" spans="1:9" s="12" customFormat="1" ht="95.25" customHeight="1">
      <c r="A9" s="9">
        <v>5</v>
      </c>
      <c r="B9" s="18" t="s">
        <v>9</v>
      </c>
      <c r="C9" s="18" t="s">
        <v>55</v>
      </c>
      <c r="D9" s="10" t="s">
        <v>10</v>
      </c>
      <c r="E9" s="10">
        <v>4300</v>
      </c>
      <c r="F9" s="11">
        <v>4300</v>
      </c>
      <c r="G9" s="11">
        <v>4300</v>
      </c>
    </row>
    <row r="10" spans="1:9" s="12" customFormat="1" ht="64.5" customHeight="1">
      <c r="A10" s="13">
        <v>6</v>
      </c>
      <c r="B10" s="18" t="s">
        <v>11</v>
      </c>
      <c r="C10" s="18" t="s">
        <v>56</v>
      </c>
      <c r="D10" s="10" t="s">
        <v>12</v>
      </c>
      <c r="E10" s="10">
        <v>64000</v>
      </c>
      <c r="F10" s="11">
        <f>29800+26200+3000</f>
        <v>59000</v>
      </c>
      <c r="G10" s="11">
        <f>29800+29200</f>
        <v>59000</v>
      </c>
    </row>
    <row r="11" spans="1:9" s="12" customFormat="1" ht="62.25" customHeight="1">
      <c r="A11" s="9">
        <v>7</v>
      </c>
      <c r="B11" s="18" t="s">
        <v>3</v>
      </c>
      <c r="C11" s="18" t="s">
        <v>57</v>
      </c>
      <c r="D11" s="10" t="s">
        <v>13</v>
      </c>
      <c r="E11" s="10">
        <v>76000</v>
      </c>
      <c r="F11" s="11">
        <f>20000+22000</f>
        <v>42000</v>
      </c>
      <c r="G11" s="11">
        <f>20000+22000</f>
        <v>42000</v>
      </c>
    </row>
    <row r="12" spans="1:9" s="21" customFormat="1" ht="54.75" customHeight="1">
      <c r="A12" s="13">
        <v>8</v>
      </c>
      <c r="B12" s="19" t="s">
        <v>14</v>
      </c>
      <c r="C12" s="18" t="s">
        <v>58</v>
      </c>
      <c r="D12" s="20" t="s">
        <v>15</v>
      </c>
      <c r="E12" s="20">
        <v>726560</v>
      </c>
      <c r="F12" s="11">
        <f>200000.9+470582.1</f>
        <v>670583</v>
      </c>
      <c r="G12" s="11">
        <f>200000.9+470582.1</f>
        <v>670583</v>
      </c>
    </row>
    <row r="13" spans="1:9" s="16" customFormat="1" ht="49.5" customHeight="1">
      <c r="A13" s="9">
        <v>9</v>
      </c>
      <c r="B13" s="17" t="s">
        <v>2</v>
      </c>
      <c r="C13" s="17" t="s">
        <v>59</v>
      </c>
      <c r="D13" s="14" t="s">
        <v>16</v>
      </c>
      <c r="E13" s="14">
        <v>60500</v>
      </c>
      <c r="F13" s="15">
        <v>60500</v>
      </c>
      <c r="G13" s="15">
        <f>60500</f>
        <v>60500</v>
      </c>
    </row>
    <row r="14" spans="1:9" s="12" customFormat="1" ht="57.75" customHeight="1">
      <c r="A14" s="13">
        <v>10</v>
      </c>
      <c r="B14" s="18" t="s">
        <v>17</v>
      </c>
      <c r="C14" s="18" t="s">
        <v>60</v>
      </c>
      <c r="D14" s="10" t="s">
        <v>18</v>
      </c>
      <c r="E14" s="10">
        <v>24900</v>
      </c>
      <c r="F14" s="11">
        <v>24900</v>
      </c>
      <c r="G14" s="11">
        <v>24900</v>
      </c>
    </row>
    <row r="15" spans="1:9" s="12" customFormat="1" ht="63.75" customHeight="1">
      <c r="A15" s="9">
        <v>11</v>
      </c>
      <c r="B15" s="18" t="s">
        <v>19</v>
      </c>
      <c r="C15" s="18" t="s">
        <v>61</v>
      </c>
      <c r="D15" s="10" t="s">
        <v>20</v>
      </c>
      <c r="E15" s="10">
        <v>3608</v>
      </c>
      <c r="F15" s="11">
        <v>3608</v>
      </c>
      <c r="G15" s="11">
        <v>3608</v>
      </c>
    </row>
    <row r="16" spans="1:9" s="12" customFormat="1" ht="54" customHeight="1">
      <c r="A16" s="13">
        <v>12</v>
      </c>
      <c r="B16" s="18" t="s">
        <v>21</v>
      </c>
      <c r="C16" s="18" t="s">
        <v>62</v>
      </c>
      <c r="D16" s="10" t="s">
        <v>22</v>
      </c>
      <c r="E16" s="10">
        <v>2264</v>
      </c>
      <c r="F16" s="11">
        <v>2264</v>
      </c>
      <c r="G16" s="11">
        <v>2264</v>
      </c>
    </row>
    <row r="17" spans="1:7" s="23" customFormat="1" ht="116.25" customHeight="1">
      <c r="A17" s="9">
        <v>13</v>
      </c>
      <c r="B17" s="18" t="s">
        <v>14</v>
      </c>
      <c r="C17" s="22" t="s">
        <v>64</v>
      </c>
      <c r="D17" s="10" t="s">
        <v>24</v>
      </c>
      <c r="E17" s="10">
        <v>46061.599999999999</v>
      </c>
      <c r="F17" s="11">
        <v>46061.599999999999</v>
      </c>
      <c r="G17" s="11">
        <f>46061.6</f>
        <v>46061.599999999999</v>
      </c>
    </row>
    <row r="18" spans="1:7" s="23" customFormat="1" ht="110.25" customHeight="1">
      <c r="A18" s="13">
        <v>14</v>
      </c>
      <c r="B18" s="18" t="s">
        <v>14</v>
      </c>
      <c r="C18" s="22" t="s">
        <v>65</v>
      </c>
      <c r="D18" s="10" t="s">
        <v>25</v>
      </c>
      <c r="E18" s="10">
        <v>1789000</v>
      </c>
      <c r="F18" s="15">
        <f>1500000+74596.76+151483.04</f>
        <v>1726079.8</v>
      </c>
      <c r="G18" s="15">
        <f>1500000+226079.8</f>
        <v>1726079.8</v>
      </c>
    </row>
    <row r="19" spans="1:7" s="25" customFormat="1" ht="77.25" customHeight="1">
      <c r="A19" s="9">
        <v>15</v>
      </c>
      <c r="B19" s="17" t="s">
        <v>26</v>
      </c>
      <c r="C19" s="24" t="s">
        <v>66</v>
      </c>
      <c r="D19" s="14" t="s">
        <v>27</v>
      </c>
      <c r="E19" s="14">
        <v>794198</v>
      </c>
      <c r="F19" s="15">
        <f>248099.84+150771.52+239054.86+149381.13</f>
        <v>787307.35</v>
      </c>
      <c r="G19" s="15">
        <f>248099.84+150771.52+388435.99</f>
        <v>787307.35</v>
      </c>
    </row>
    <row r="20" spans="1:7" ht="98.25" customHeight="1">
      <c r="A20" s="13">
        <v>16</v>
      </c>
      <c r="B20" s="18" t="s">
        <v>28</v>
      </c>
      <c r="C20" s="18" t="s">
        <v>67</v>
      </c>
      <c r="D20" s="10" t="s">
        <v>29</v>
      </c>
      <c r="E20" s="10">
        <v>2500</v>
      </c>
      <c r="F20" s="11">
        <v>2500</v>
      </c>
      <c r="G20" s="11">
        <v>2500</v>
      </c>
    </row>
    <row r="21" spans="1:7" s="25" customFormat="1" ht="89.25" customHeight="1">
      <c r="A21" s="9">
        <v>17</v>
      </c>
      <c r="B21" s="17" t="s">
        <v>23</v>
      </c>
      <c r="C21" s="17" t="s">
        <v>68</v>
      </c>
      <c r="D21" s="14" t="s">
        <v>30</v>
      </c>
      <c r="E21" s="14">
        <v>88500</v>
      </c>
      <c r="F21" s="15">
        <v>88500</v>
      </c>
      <c r="G21" s="15">
        <v>88500</v>
      </c>
    </row>
    <row r="22" spans="1:7" s="25" customFormat="1" ht="77.25" customHeight="1">
      <c r="A22" s="13">
        <v>18</v>
      </c>
      <c r="B22" s="17" t="s">
        <v>31</v>
      </c>
      <c r="C22" s="17" t="s">
        <v>69</v>
      </c>
      <c r="D22" s="14" t="s">
        <v>32</v>
      </c>
      <c r="E22" s="14">
        <v>189000</v>
      </c>
      <c r="F22" s="15">
        <v>189000</v>
      </c>
      <c r="G22" s="15">
        <v>189000</v>
      </c>
    </row>
    <row r="23" spans="1:7" s="25" customFormat="1" ht="59.25" customHeight="1">
      <c r="A23" s="9">
        <v>19</v>
      </c>
      <c r="B23" s="17" t="s">
        <v>31</v>
      </c>
      <c r="C23" s="17" t="s">
        <v>70</v>
      </c>
      <c r="D23" s="14" t="s">
        <v>33</v>
      </c>
      <c r="E23" s="14">
        <v>17800</v>
      </c>
      <c r="F23" s="15">
        <v>17800</v>
      </c>
      <c r="G23" s="15">
        <v>17800</v>
      </c>
    </row>
    <row r="24" spans="1:7" s="25" customFormat="1" ht="68.25" customHeight="1">
      <c r="A24" s="13">
        <v>20</v>
      </c>
      <c r="B24" s="17" t="s">
        <v>31</v>
      </c>
      <c r="C24" s="17" t="s">
        <v>71</v>
      </c>
      <c r="D24" s="14" t="s">
        <v>33</v>
      </c>
      <c r="E24" s="14">
        <v>36730</v>
      </c>
      <c r="F24" s="15">
        <v>36730</v>
      </c>
      <c r="G24" s="15">
        <v>36730</v>
      </c>
    </row>
    <row r="25" spans="1:7" s="25" customFormat="1" ht="69" customHeight="1">
      <c r="A25" s="9">
        <v>21</v>
      </c>
      <c r="B25" s="17" t="s">
        <v>34</v>
      </c>
      <c r="C25" s="17" t="s">
        <v>72</v>
      </c>
      <c r="D25" s="14" t="s">
        <v>35</v>
      </c>
      <c r="E25" s="14">
        <v>87224</v>
      </c>
      <c r="F25" s="15">
        <f>62300+8722.4+16201.6</f>
        <v>87224</v>
      </c>
      <c r="G25" s="15">
        <f>62300+16201.6+8722.4</f>
        <v>87224</v>
      </c>
    </row>
    <row r="26" spans="1:7" s="25" customFormat="1" ht="61.5" customHeight="1">
      <c r="A26" s="13">
        <v>22</v>
      </c>
      <c r="B26" s="17" t="s">
        <v>36</v>
      </c>
      <c r="C26" s="17" t="s">
        <v>73</v>
      </c>
      <c r="D26" s="14" t="s">
        <v>37</v>
      </c>
      <c r="E26" s="14">
        <v>18400</v>
      </c>
      <c r="F26" s="15">
        <f>1440+16960</f>
        <v>18400</v>
      </c>
      <c r="G26" s="15">
        <f>16960+1440</f>
        <v>18400</v>
      </c>
    </row>
    <row r="27" spans="1:7" s="25" customFormat="1" ht="77.25" customHeight="1">
      <c r="A27" s="9">
        <v>23</v>
      </c>
      <c r="B27" s="17" t="s">
        <v>23</v>
      </c>
      <c r="C27" s="17" t="s">
        <v>74</v>
      </c>
      <c r="D27" s="14" t="s">
        <v>38</v>
      </c>
      <c r="E27" s="14">
        <v>392102</v>
      </c>
      <c r="F27" s="15">
        <v>392102</v>
      </c>
      <c r="G27" s="15">
        <f>392102</f>
        <v>392102</v>
      </c>
    </row>
    <row r="28" spans="1:7" ht="63" customHeight="1">
      <c r="A28" s="13">
        <v>24</v>
      </c>
      <c r="B28" s="17" t="s">
        <v>14</v>
      </c>
      <c r="C28" s="17" t="s">
        <v>75</v>
      </c>
      <c r="D28" s="14" t="s">
        <v>39</v>
      </c>
      <c r="E28" s="14">
        <v>1238760.3</v>
      </c>
      <c r="F28" s="15">
        <f>1000000+142639.12+24382.98</f>
        <v>1167022.1000000001</v>
      </c>
      <c r="G28" s="15">
        <f>1000000+167022.1</f>
        <v>1167022.1000000001</v>
      </c>
    </row>
    <row r="29" spans="1:7" ht="78" customHeight="1">
      <c r="A29" s="9">
        <v>25</v>
      </c>
      <c r="B29" s="18" t="s">
        <v>14</v>
      </c>
      <c r="C29" s="18" t="s">
        <v>76</v>
      </c>
      <c r="D29" s="10" t="s">
        <v>40</v>
      </c>
      <c r="E29" s="10">
        <v>316393.31</v>
      </c>
      <c r="F29" s="11">
        <v>300000</v>
      </c>
      <c r="G29" s="11">
        <f>300000</f>
        <v>300000</v>
      </c>
    </row>
    <row r="30" spans="1:7" ht="57.75" customHeight="1">
      <c r="A30" s="13">
        <v>26</v>
      </c>
      <c r="B30" s="87" t="s">
        <v>41</v>
      </c>
      <c r="C30" s="18" t="s">
        <v>77</v>
      </c>
      <c r="D30" s="10" t="s">
        <v>42</v>
      </c>
      <c r="E30" s="10">
        <v>100000</v>
      </c>
      <c r="F30" s="11">
        <f>42135.4+23066.15</f>
        <v>65201.55</v>
      </c>
      <c r="G30" s="11">
        <f>65201.55</f>
        <v>65201.55</v>
      </c>
    </row>
    <row r="31" spans="1:7" ht="77.25" customHeight="1">
      <c r="A31" s="9">
        <v>27</v>
      </c>
      <c r="B31" s="17" t="s">
        <v>31</v>
      </c>
      <c r="C31" s="17" t="s">
        <v>78</v>
      </c>
      <c r="D31" s="14" t="s">
        <v>43</v>
      </c>
      <c r="E31" s="14">
        <v>37500</v>
      </c>
      <c r="F31" s="15">
        <v>37500</v>
      </c>
      <c r="G31" s="15">
        <v>37500</v>
      </c>
    </row>
    <row r="32" spans="1:7" ht="66" customHeight="1">
      <c r="A32" s="13">
        <v>28</v>
      </c>
      <c r="B32" s="17" t="s">
        <v>31</v>
      </c>
      <c r="C32" s="17" t="s">
        <v>79</v>
      </c>
      <c r="D32" s="14" t="s">
        <v>44</v>
      </c>
      <c r="E32" s="14">
        <v>43000</v>
      </c>
      <c r="F32" s="14">
        <v>43000</v>
      </c>
      <c r="G32" s="14">
        <v>43000</v>
      </c>
    </row>
    <row r="33" spans="1:7" ht="63" customHeight="1">
      <c r="A33" s="9">
        <v>29</v>
      </c>
      <c r="B33" s="17" t="s">
        <v>31</v>
      </c>
      <c r="C33" s="17" t="s">
        <v>80</v>
      </c>
      <c r="D33" s="14" t="s">
        <v>45</v>
      </c>
      <c r="E33" s="14">
        <v>15000</v>
      </c>
      <c r="F33" s="14">
        <v>15000</v>
      </c>
      <c r="G33" s="14">
        <v>15000</v>
      </c>
    </row>
    <row r="34" spans="1:7" ht="63.75" customHeight="1">
      <c r="A34" s="13">
        <v>30</v>
      </c>
      <c r="B34" s="18" t="s">
        <v>92</v>
      </c>
      <c r="C34" s="18" t="s">
        <v>81</v>
      </c>
      <c r="D34" s="10" t="s">
        <v>48</v>
      </c>
      <c r="E34" s="86" t="s">
        <v>790</v>
      </c>
      <c r="F34" s="11">
        <v>4593292.8499999996</v>
      </c>
      <c r="G34" s="11">
        <f>1687417.85+2905875+1655300</f>
        <v>6248592.8499999996</v>
      </c>
    </row>
    <row r="35" spans="1:7" ht="47.25" customHeight="1">
      <c r="A35" s="13">
        <v>32</v>
      </c>
      <c r="B35" s="18" t="s">
        <v>14</v>
      </c>
      <c r="C35" s="18" t="s">
        <v>82</v>
      </c>
      <c r="D35" s="10" t="s">
        <v>88</v>
      </c>
      <c r="E35" s="26">
        <v>1653260.46</v>
      </c>
      <c r="F35" s="11">
        <v>1500000</v>
      </c>
      <c r="G35" s="11">
        <f>1500000</f>
        <v>1500000</v>
      </c>
    </row>
    <row r="36" spans="1:7" ht="59.25" customHeight="1">
      <c r="A36" s="9">
        <v>33</v>
      </c>
      <c r="B36" s="18" t="s">
        <v>46</v>
      </c>
      <c r="C36" s="18" t="s">
        <v>83</v>
      </c>
      <c r="D36" s="10" t="s">
        <v>47</v>
      </c>
      <c r="E36" s="10">
        <v>1462.7</v>
      </c>
      <c r="F36" s="11">
        <v>1462.7</v>
      </c>
      <c r="G36" s="11">
        <v>1462.7</v>
      </c>
    </row>
    <row r="37" spans="1:7" ht="53.25" customHeight="1">
      <c r="A37" s="13">
        <v>34</v>
      </c>
      <c r="B37" s="18" t="s">
        <v>46</v>
      </c>
      <c r="C37" s="18" t="s">
        <v>84</v>
      </c>
      <c r="D37" s="10" t="s">
        <v>85</v>
      </c>
      <c r="E37" s="10">
        <v>15914.35</v>
      </c>
      <c r="F37" s="10">
        <v>13710.86</v>
      </c>
      <c r="G37" s="10">
        <v>13710.86</v>
      </c>
    </row>
    <row r="38" spans="1:7" ht="61.5" customHeight="1">
      <c r="A38" s="9">
        <v>35</v>
      </c>
      <c r="B38" s="18" t="s">
        <v>63</v>
      </c>
      <c r="C38" s="18" t="s">
        <v>86</v>
      </c>
      <c r="D38" s="10" t="s">
        <v>87</v>
      </c>
      <c r="E38" s="10">
        <v>27013.8</v>
      </c>
      <c r="F38" s="10">
        <v>27013.8</v>
      </c>
      <c r="G38" s="10">
        <v>27013.8</v>
      </c>
    </row>
    <row r="39" spans="1:7" ht="36.75" customHeight="1">
      <c r="A39" s="93" t="s">
        <v>797</v>
      </c>
      <c r="B39" s="93"/>
      <c r="C39" s="93"/>
      <c r="D39" s="93"/>
      <c r="E39" s="93"/>
      <c r="F39" s="93"/>
      <c r="G39" s="93"/>
    </row>
    <row r="40" spans="1:7" ht="42.75" customHeight="1">
      <c r="A40" s="91"/>
      <c r="B40" s="74" t="s">
        <v>204</v>
      </c>
      <c r="C40" s="94" t="s">
        <v>0</v>
      </c>
      <c r="D40" s="95"/>
      <c r="E40" s="76">
        <v>106695</v>
      </c>
      <c r="F40" s="94" t="s">
        <v>208</v>
      </c>
      <c r="G40" s="95"/>
    </row>
    <row r="41" spans="1:7" ht="38.25" customHeight="1">
      <c r="A41" s="91">
        <v>2</v>
      </c>
      <c r="B41" s="89" t="s">
        <v>792</v>
      </c>
      <c r="C41" s="96" t="s">
        <v>793</v>
      </c>
      <c r="D41" s="97"/>
      <c r="E41" s="76">
        <v>50815</v>
      </c>
      <c r="F41" s="100" t="s">
        <v>798</v>
      </c>
      <c r="G41" s="101"/>
    </row>
    <row r="42" spans="1:7" ht="32.25" customHeight="1">
      <c r="A42" s="91">
        <v>3</v>
      </c>
      <c r="B42" s="90" t="s">
        <v>34</v>
      </c>
      <c r="C42" s="96" t="s">
        <v>794</v>
      </c>
      <c r="D42" s="97"/>
      <c r="E42" s="80">
        <v>40662</v>
      </c>
      <c r="F42" s="100" t="s">
        <v>799</v>
      </c>
      <c r="G42" s="101"/>
    </row>
    <row r="43" spans="1:7" ht="30" customHeight="1">
      <c r="A43" s="91">
        <v>4</v>
      </c>
      <c r="B43" s="89" t="s">
        <v>796</v>
      </c>
      <c r="C43" s="98" t="s">
        <v>795</v>
      </c>
      <c r="D43" s="99"/>
      <c r="E43" s="76">
        <v>25596</v>
      </c>
      <c r="F43" s="100" t="s">
        <v>800</v>
      </c>
      <c r="G43" s="101"/>
    </row>
  </sheetData>
  <mergeCells count="10">
    <mergeCell ref="C43:D43"/>
    <mergeCell ref="F40:G40"/>
    <mergeCell ref="F41:G41"/>
    <mergeCell ref="F42:G42"/>
    <mergeCell ref="F43:G43"/>
    <mergeCell ref="B2:G2"/>
    <mergeCell ref="A39:G39"/>
    <mergeCell ref="C40:D40"/>
    <mergeCell ref="C41:D41"/>
    <mergeCell ref="C42:D42"/>
  </mergeCells>
  <pageMargins left="0.25" right="0.28000000000000003" top="0.4" bottom="0.3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opLeftCell="A7" workbookViewId="0">
      <selection activeCell="I9" sqref="I9"/>
    </sheetView>
  </sheetViews>
  <sheetFormatPr defaultRowHeight="15"/>
  <cols>
    <col min="1" max="1" width="4.5703125" style="29" customWidth="1"/>
    <col min="2" max="2" width="61.140625" style="29" customWidth="1"/>
    <col min="3" max="3" width="35.85546875" style="29" customWidth="1"/>
    <col min="4" max="4" width="35.140625" style="29" customWidth="1"/>
    <col min="5" max="5" width="13.42578125" style="29" customWidth="1"/>
    <col min="6" max="6" width="28" style="29" customWidth="1"/>
    <col min="7" max="16384" width="9.140625" style="29"/>
  </cols>
  <sheetData>
    <row r="2" spans="1:6" ht="15.75">
      <c r="B2" s="102" t="s">
        <v>93</v>
      </c>
      <c r="C2" s="102"/>
      <c r="D2" s="102"/>
      <c r="E2" s="102"/>
    </row>
    <row r="4" spans="1:6" ht="28.5" customHeight="1">
      <c r="A4" s="10" t="s">
        <v>94</v>
      </c>
      <c r="B4" s="4" t="s">
        <v>95</v>
      </c>
      <c r="C4" s="4" t="s">
        <v>96</v>
      </c>
      <c r="D4" s="4" t="s">
        <v>97</v>
      </c>
      <c r="E4" s="4" t="s">
        <v>98</v>
      </c>
      <c r="F4" s="4" t="s">
        <v>1</v>
      </c>
    </row>
    <row r="5" spans="1:6" ht="45" customHeight="1">
      <c r="A5" s="10">
        <v>1</v>
      </c>
      <c r="B5" s="10" t="s">
        <v>99</v>
      </c>
      <c r="C5" s="10" t="s">
        <v>100</v>
      </c>
      <c r="D5" s="10" t="s">
        <v>101</v>
      </c>
      <c r="E5" s="10">
        <v>469999</v>
      </c>
      <c r="F5" s="10" t="s">
        <v>102</v>
      </c>
    </row>
    <row r="6" spans="1:6" ht="33.75" customHeight="1">
      <c r="A6" s="10">
        <v>2</v>
      </c>
      <c r="B6" s="10" t="s">
        <v>99</v>
      </c>
      <c r="C6" s="10" t="s">
        <v>103</v>
      </c>
      <c r="D6" s="10" t="s">
        <v>104</v>
      </c>
      <c r="E6" s="10">
        <v>102041</v>
      </c>
      <c r="F6" s="10"/>
    </row>
    <row r="7" spans="1:6" ht="39" customHeight="1">
      <c r="A7" s="10">
        <v>3</v>
      </c>
      <c r="B7" s="10" t="s">
        <v>105</v>
      </c>
      <c r="C7" s="10" t="s">
        <v>106</v>
      </c>
      <c r="D7" s="10" t="s">
        <v>107</v>
      </c>
      <c r="E7" s="10">
        <v>7381.86</v>
      </c>
      <c r="F7" s="10"/>
    </row>
    <row r="8" spans="1:6" ht="42.75" customHeight="1">
      <c r="A8" s="10">
        <v>4</v>
      </c>
      <c r="B8" s="10" t="s">
        <v>108</v>
      </c>
      <c r="C8" s="10" t="s">
        <v>109</v>
      </c>
      <c r="D8" s="70" t="s">
        <v>789</v>
      </c>
      <c r="E8" s="10">
        <v>397681.35</v>
      </c>
      <c r="F8" s="10"/>
    </row>
    <row r="9" spans="1:6" ht="42.75" customHeight="1">
      <c r="A9" s="10">
        <v>5</v>
      </c>
      <c r="B9" s="10" t="s">
        <v>110</v>
      </c>
      <c r="C9" s="10" t="s">
        <v>111</v>
      </c>
      <c r="D9" s="10" t="s">
        <v>112</v>
      </c>
      <c r="E9" s="10">
        <v>30000</v>
      </c>
      <c r="F9" s="10"/>
    </row>
    <row r="10" spans="1:6" ht="15.75">
      <c r="A10" s="103">
        <v>6</v>
      </c>
      <c r="B10" s="103" t="s">
        <v>113</v>
      </c>
      <c r="C10" s="10" t="s">
        <v>114</v>
      </c>
      <c r="D10" s="10" t="s">
        <v>115</v>
      </c>
      <c r="E10" s="10">
        <v>118652.85</v>
      </c>
      <c r="F10" s="10"/>
    </row>
    <row r="11" spans="1:6" ht="92.25" customHeight="1">
      <c r="A11" s="103"/>
      <c r="B11" s="103"/>
      <c r="C11" s="10" t="s">
        <v>116</v>
      </c>
      <c r="D11" s="10" t="s">
        <v>117</v>
      </c>
      <c r="E11" s="10">
        <v>22196</v>
      </c>
      <c r="F11" s="10"/>
    </row>
    <row r="12" spans="1:6" ht="43.5" customHeight="1">
      <c r="A12" s="103"/>
      <c r="B12" s="103"/>
      <c r="C12" s="10" t="s">
        <v>118</v>
      </c>
      <c r="D12" s="10" t="s">
        <v>119</v>
      </c>
      <c r="E12" s="10">
        <v>60341</v>
      </c>
      <c r="F12" s="10"/>
    </row>
    <row r="13" spans="1:6" ht="37.5" customHeight="1">
      <c r="A13" s="10">
        <v>7</v>
      </c>
      <c r="B13" s="10" t="s">
        <v>120</v>
      </c>
      <c r="C13" s="10" t="s">
        <v>111</v>
      </c>
      <c r="D13" s="10" t="s">
        <v>121</v>
      </c>
      <c r="E13" s="10">
        <v>30000</v>
      </c>
      <c r="F13" s="10"/>
    </row>
    <row r="14" spans="1:6" ht="57.75" customHeight="1">
      <c r="A14" s="10">
        <v>8</v>
      </c>
      <c r="B14" s="10" t="s">
        <v>122</v>
      </c>
      <c r="C14" s="10" t="s">
        <v>114</v>
      </c>
      <c r="D14" s="10" t="s">
        <v>123</v>
      </c>
      <c r="E14" s="10">
        <v>800000</v>
      </c>
      <c r="F14" s="10" t="s">
        <v>102</v>
      </c>
    </row>
    <row r="15" spans="1:6" ht="42" customHeight="1">
      <c r="A15" s="10">
        <v>9</v>
      </c>
      <c r="B15" s="10" t="s">
        <v>124</v>
      </c>
      <c r="C15" s="10" t="s">
        <v>111</v>
      </c>
      <c r="D15" s="10" t="s">
        <v>121</v>
      </c>
      <c r="E15" s="10">
        <v>379000</v>
      </c>
      <c r="F15" s="10"/>
    </row>
    <row r="16" spans="1:6" ht="81.75" customHeight="1">
      <c r="A16" s="10">
        <v>10</v>
      </c>
      <c r="B16" s="10" t="s">
        <v>125</v>
      </c>
      <c r="C16" s="10" t="s">
        <v>114</v>
      </c>
      <c r="D16" s="10" t="s">
        <v>123</v>
      </c>
      <c r="E16" s="10">
        <v>9500000</v>
      </c>
      <c r="F16" s="10" t="s">
        <v>102</v>
      </c>
    </row>
    <row r="17" spans="1:6" ht="34.5" customHeight="1">
      <c r="A17" s="10">
        <v>11</v>
      </c>
      <c r="B17" s="10" t="s">
        <v>126</v>
      </c>
      <c r="C17" s="10" t="s">
        <v>127</v>
      </c>
      <c r="D17" s="10" t="s">
        <v>128</v>
      </c>
      <c r="E17" s="10">
        <v>266500</v>
      </c>
      <c r="F17" s="10"/>
    </row>
    <row r="18" spans="1:6" ht="65.25" customHeight="1">
      <c r="A18" s="10">
        <v>12</v>
      </c>
      <c r="B18" s="10" t="s">
        <v>129</v>
      </c>
      <c r="C18" s="10" t="s">
        <v>130</v>
      </c>
      <c r="D18" s="10" t="s">
        <v>131</v>
      </c>
      <c r="E18" s="10">
        <v>57900</v>
      </c>
      <c r="F18" s="10"/>
    </row>
    <row r="19" spans="1:6" ht="97.5" customHeight="1">
      <c r="A19" s="10">
        <v>13</v>
      </c>
      <c r="B19" s="10" t="s">
        <v>132</v>
      </c>
      <c r="C19" s="10" t="s">
        <v>133</v>
      </c>
      <c r="D19" s="10" t="s">
        <v>134</v>
      </c>
      <c r="E19" s="10">
        <v>321872.63</v>
      </c>
      <c r="F19" s="10"/>
    </row>
    <row r="20" spans="1:6" ht="51.75" customHeight="1">
      <c r="A20" s="10">
        <v>14</v>
      </c>
      <c r="B20" s="10" t="s">
        <v>135</v>
      </c>
      <c r="C20" s="10" t="s">
        <v>130</v>
      </c>
      <c r="D20" s="10" t="s">
        <v>131</v>
      </c>
      <c r="E20" s="10">
        <v>700000</v>
      </c>
      <c r="F20" s="10"/>
    </row>
    <row r="21" spans="1:6" ht="31.5">
      <c r="A21" s="10">
        <v>15</v>
      </c>
      <c r="B21" s="10" t="s">
        <v>136</v>
      </c>
      <c r="C21" s="10"/>
      <c r="D21" s="10" t="s">
        <v>137</v>
      </c>
      <c r="E21" s="10">
        <v>10719999</v>
      </c>
      <c r="F21" s="10"/>
    </row>
    <row r="22" spans="1:6" ht="62.25" customHeight="1">
      <c r="A22" s="10">
        <v>16</v>
      </c>
      <c r="B22" s="9" t="s">
        <v>138</v>
      </c>
      <c r="C22" s="10" t="s">
        <v>139</v>
      </c>
      <c r="D22" s="10" t="s">
        <v>140</v>
      </c>
      <c r="E22" s="10">
        <v>738837.5</v>
      </c>
      <c r="F22" s="10"/>
    </row>
    <row r="23" spans="1:6" ht="81.75" customHeight="1">
      <c r="A23" s="9">
        <v>17</v>
      </c>
      <c r="B23" s="10" t="s">
        <v>141</v>
      </c>
      <c r="C23" s="10" t="s">
        <v>142</v>
      </c>
      <c r="D23" s="30" t="s">
        <v>143</v>
      </c>
      <c r="E23" s="10">
        <v>433400</v>
      </c>
      <c r="F23" s="10"/>
    </row>
    <row r="24" spans="1:6" ht="50.25" customHeight="1">
      <c r="A24" s="10">
        <v>18</v>
      </c>
      <c r="B24" s="10" t="s">
        <v>144</v>
      </c>
      <c r="C24" s="10" t="s">
        <v>145</v>
      </c>
      <c r="D24" s="31" t="s">
        <v>128</v>
      </c>
      <c r="E24" s="10">
        <v>50000</v>
      </c>
      <c r="F24" s="10"/>
    </row>
    <row r="25" spans="1:6" ht="63">
      <c r="A25" s="10">
        <v>19</v>
      </c>
      <c r="B25" s="10" t="s">
        <v>146</v>
      </c>
      <c r="C25" s="10"/>
      <c r="D25" s="10" t="s">
        <v>128</v>
      </c>
      <c r="E25" s="10">
        <v>4969400</v>
      </c>
      <c r="F25" s="10"/>
    </row>
  </sheetData>
  <mergeCells count="3">
    <mergeCell ref="B2:E2"/>
    <mergeCell ref="A10:A12"/>
    <mergeCell ref="B10:B1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4" workbookViewId="0">
      <selection activeCell="I7" sqref="I7"/>
    </sheetView>
  </sheetViews>
  <sheetFormatPr defaultRowHeight="15.75"/>
  <cols>
    <col min="1" max="1" width="4.42578125" style="1" customWidth="1"/>
    <col min="2" max="2" width="56.140625" style="1" customWidth="1"/>
    <col min="3" max="3" width="26.140625" style="1" customWidth="1"/>
    <col min="4" max="4" width="36" style="1" customWidth="1"/>
    <col min="5" max="5" width="17.85546875" style="1" customWidth="1"/>
    <col min="6" max="6" width="18.85546875" style="1" customWidth="1"/>
    <col min="7" max="16384" width="9.140625" style="1"/>
  </cols>
  <sheetData>
    <row r="2" spans="1:6">
      <c r="B2" s="102" t="s">
        <v>147</v>
      </c>
      <c r="C2" s="102"/>
      <c r="D2" s="102"/>
      <c r="E2" s="102"/>
    </row>
    <row r="4" spans="1:6" ht="45.75" customHeight="1">
      <c r="A4" s="4" t="s">
        <v>94</v>
      </c>
      <c r="B4" s="4" t="s">
        <v>95</v>
      </c>
      <c r="C4" s="4" t="s">
        <v>96</v>
      </c>
      <c r="D4" s="4" t="s">
        <v>97</v>
      </c>
      <c r="E4" s="4" t="s">
        <v>98</v>
      </c>
      <c r="F4" s="4" t="s">
        <v>1</v>
      </c>
    </row>
    <row r="5" spans="1:6" ht="39.75" customHeight="1">
      <c r="A5" s="103">
        <v>1</v>
      </c>
      <c r="B5" s="103" t="s">
        <v>148</v>
      </c>
      <c r="C5" s="10" t="s">
        <v>149</v>
      </c>
      <c r="D5" s="10" t="s">
        <v>150</v>
      </c>
      <c r="E5" s="10">
        <v>101000</v>
      </c>
      <c r="F5" s="10"/>
    </row>
    <row r="6" spans="1:6" ht="63" customHeight="1">
      <c r="A6" s="103"/>
      <c r="B6" s="103"/>
      <c r="C6" s="10" t="s">
        <v>114</v>
      </c>
      <c r="D6" s="10" t="s">
        <v>151</v>
      </c>
      <c r="E6" s="10">
        <v>989835</v>
      </c>
      <c r="F6" s="10" t="s">
        <v>152</v>
      </c>
    </row>
    <row r="7" spans="1:6" ht="63.75" customHeight="1">
      <c r="A7" s="10">
        <v>2</v>
      </c>
      <c r="B7" s="9" t="s">
        <v>153</v>
      </c>
      <c r="C7" s="10" t="s">
        <v>114</v>
      </c>
      <c r="D7" s="10" t="s">
        <v>154</v>
      </c>
      <c r="E7" s="10">
        <v>307802.59999999998</v>
      </c>
      <c r="F7" s="10" t="s">
        <v>152</v>
      </c>
    </row>
    <row r="8" spans="1:6" ht="75" customHeight="1">
      <c r="A8" s="10">
        <v>3</v>
      </c>
      <c r="B8" s="9" t="s">
        <v>155</v>
      </c>
      <c r="C8" s="10" t="s">
        <v>114</v>
      </c>
      <c r="D8" s="10" t="s">
        <v>154</v>
      </c>
      <c r="E8" s="10">
        <v>517309.2</v>
      </c>
      <c r="F8" s="10" t="s">
        <v>152</v>
      </c>
    </row>
    <row r="9" spans="1:6" ht="31.5">
      <c r="A9" s="103">
        <v>4</v>
      </c>
      <c r="B9" s="103" t="s">
        <v>156</v>
      </c>
      <c r="C9" s="10" t="s">
        <v>149</v>
      </c>
      <c r="D9" s="10" t="s">
        <v>157</v>
      </c>
      <c r="E9" s="10">
        <v>27600</v>
      </c>
      <c r="F9" s="10"/>
    </row>
    <row r="10" spans="1:6" ht="63">
      <c r="A10" s="103"/>
      <c r="B10" s="103"/>
      <c r="C10" s="10" t="s">
        <v>114</v>
      </c>
      <c r="D10" s="10" t="s">
        <v>158</v>
      </c>
      <c r="E10" s="10">
        <v>375447</v>
      </c>
      <c r="F10" s="10" t="s">
        <v>152</v>
      </c>
    </row>
    <row r="11" spans="1:6" ht="63">
      <c r="A11" s="10">
        <v>5</v>
      </c>
      <c r="B11" s="10" t="s">
        <v>125</v>
      </c>
      <c r="C11" s="10" t="s">
        <v>114</v>
      </c>
      <c r="D11" s="10" t="s">
        <v>123</v>
      </c>
      <c r="E11" s="10">
        <v>5000000</v>
      </c>
      <c r="F11" s="10" t="s">
        <v>159</v>
      </c>
    </row>
    <row r="12" spans="1:6" ht="63">
      <c r="A12" s="10">
        <v>6</v>
      </c>
      <c r="B12" s="10" t="s">
        <v>122</v>
      </c>
      <c r="C12" s="10" t="s">
        <v>114</v>
      </c>
      <c r="D12" s="10" t="s">
        <v>123</v>
      </c>
      <c r="E12" s="10">
        <v>2000000</v>
      </c>
      <c r="F12" s="10" t="s">
        <v>159</v>
      </c>
    </row>
    <row r="13" spans="1:6" ht="30.75" customHeight="1">
      <c r="A13" s="103">
        <v>7</v>
      </c>
      <c r="B13" s="103" t="s">
        <v>99</v>
      </c>
      <c r="C13" s="10" t="s">
        <v>160</v>
      </c>
      <c r="D13" s="10" t="s">
        <v>161</v>
      </c>
      <c r="E13" s="10">
        <v>20000</v>
      </c>
      <c r="F13" s="10"/>
    </row>
    <row r="14" spans="1:6" ht="66" customHeight="1">
      <c r="A14" s="103"/>
      <c r="B14" s="103"/>
      <c r="C14" s="10" t="s">
        <v>162</v>
      </c>
      <c r="D14" s="10" t="s">
        <v>101</v>
      </c>
      <c r="E14" s="10">
        <v>46602.67</v>
      </c>
      <c r="F14" s="10" t="s">
        <v>159</v>
      </c>
    </row>
    <row r="15" spans="1:6" ht="30.75" customHeight="1">
      <c r="A15" s="103"/>
      <c r="B15" s="103"/>
      <c r="C15" s="10" t="s">
        <v>163</v>
      </c>
      <c r="D15" s="10" t="s">
        <v>164</v>
      </c>
      <c r="E15" s="10">
        <v>8000</v>
      </c>
      <c r="F15" s="10"/>
    </row>
    <row r="16" spans="1:6" ht="63">
      <c r="A16" s="103"/>
      <c r="B16" s="103"/>
      <c r="C16" s="10" t="s">
        <v>165</v>
      </c>
      <c r="D16" s="10" t="s">
        <v>166</v>
      </c>
      <c r="E16" s="10">
        <v>4311.03</v>
      </c>
      <c r="F16" s="10"/>
    </row>
    <row r="17" spans="1:6" ht="31.5">
      <c r="A17" s="103"/>
      <c r="B17" s="103"/>
      <c r="C17" s="10" t="s">
        <v>167</v>
      </c>
      <c r="D17" s="10" t="s">
        <v>168</v>
      </c>
      <c r="E17" s="10">
        <v>1000</v>
      </c>
      <c r="F17" s="10"/>
    </row>
    <row r="18" spans="1:6">
      <c r="A18" s="103"/>
      <c r="B18" s="103"/>
      <c r="C18" s="10" t="s">
        <v>169</v>
      </c>
      <c r="D18" s="10" t="s">
        <v>170</v>
      </c>
      <c r="E18" s="10">
        <v>9975.25</v>
      </c>
      <c r="F18" s="10"/>
    </row>
    <row r="19" spans="1:6" ht="32.25" customHeight="1">
      <c r="A19" s="103"/>
      <c r="B19" s="103"/>
      <c r="C19" s="10" t="s">
        <v>171</v>
      </c>
      <c r="D19" s="10" t="s">
        <v>172</v>
      </c>
      <c r="E19" s="10">
        <v>2500</v>
      </c>
      <c r="F19" s="10"/>
    </row>
    <row r="20" spans="1:6" ht="47.25" customHeight="1">
      <c r="A20" s="103"/>
      <c r="B20" s="103"/>
      <c r="C20" s="10" t="s">
        <v>173</v>
      </c>
      <c r="D20" s="10" t="s">
        <v>164</v>
      </c>
      <c r="E20" s="10">
        <v>5020</v>
      </c>
      <c r="F20" s="10"/>
    </row>
    <row r="21" spans="1:6" ht="40.5" customHeight="1">
      <c r="A21" s="103"/>
      <c r="B21" s="103"/>
      <c r="C21" s="10" t="s">
        <v>174</v>
      </c>
      <c r="D21" s="10" t="s">
        <v>164</v>
      </c>
      <c r="E21" s="10">
        <v>2000</v>
      </c>
      <c r="F21" s="10"/>
    </row>
    <row r="22" spans="1:6" ht="105" customHeight="1">
      <c r="A22" s="103">
        <v>8</v>
      </c>
      <c r="B22" s="103" t="s">
        <v>175</v>
      </c>
      <c r="C22" s="10" t="s">
        <v>176</v>
      </c>
      <c r="D22" s="10" t="s">
        <v>177</v>
      </c>
      <c r="E22" s="10">
        <v>163290</v>
      </c>
      <c r="F22" s="10"/>
    </row>
    <row r="23" spans="1:6" ht="43.5" customHeight="1">
      <c r="A23" s="103"/>
      <c r="B23" s="103"/>
      <c r="C23" s="10" t="s">
        <v>178</v>
      </c>
      <c r="D23" s="10" t="s">
        <v>179</v>
      </c>
      <c r="E23" s="10">
        <v>19537</v>
      </c>
      <c r="F23" s="10"/>
    </row>
    <row r="24" spans="1:6" ht="46.5" customHeight="1">
      <c r="A24" s="103">
        <v>9</v>
      </c>
      <c r="B24" s="103" t="s">
        <v>180</v>
      </c>
      <c r="C24" s="10" t="s">
        <v>181</v>
      </c>
      <c r="D24" s="10" t="s">
        <v>182</v>
      </c>
      <c r="E24" s="10">
        <v>696550</v>
      </c>
      <c r="F24" s="10"/>
    </row>
    <row r="25" spans="1:6" ht="49.5" customHeight="1">
      <c r="A25" s="103"/>
      <c r="B25" s="103"/>
      <c r="C25" s="10" t="s">
        <v>183</v>
      </c>
      <c r="D25" s="10" t="s">
        <v>184</v>
      </c>
      <c r="E25" s="10">
        <v>133549</v>
      </c>
      <c r="F25" s="10"/>
    </row>
    <row r="26" spans="1:6" ht="34.5" customHeight="1">
      <c r="A26" s="103"/>
      <c r="B26" s="103"/>
      <c r="C26" s="10" t="s">
        <v>185</v>
      </c>
      <c r="D26" s="10" t="s">
        <v>186</v>
      </c>
      <c r="E26" s="10">
        <v>1700000</v>
      </c>
      <c r="F26" s="10"/>
    </row>
    <row r="27" spans="1:6" ht="32.25" customHeight="1">
      <c r="A27" s="103"/>
      <c r="B27" s="103"/>
      <c r="C27" s="10" t="s">
        <v>187</v>
      </c>
      <c r="D27" s="10" t="s">
        <v>188</v>
      </c>
      <c r="E27" s="10">
        <v>29840</v>
      </c>
      <c r="F27" s="10"/>
    </row>
    <row r="28" spans="1:6" ht="31.5" customHeight="1">
      <c r="A28" s="103"/>
      <c r="B28" s="103"/>
      <c r="C28" s="10" t="s">
        <v>189</v>
      </c>
      <c r="D28" s="10" t="s">
        <v>19</v>
      </c>
      <c r="E28" s="10">
        <v>7480</v>
      </c>
      <c r="F28" s="10"/>
    </row>
    <row r="29" spans="1:6" ht="70.5" customHeight="1">
      <c r="A29" s="10">
        <v>10</v>
      </c>
      <c r="B29" s="10" t="s">
        <v>190</v>
      </c>
      <c r="C29" s="10" t="s">
        <v>181</v>
      </c>
      <c r="D29" s="10" t="s">
        <v>19</v>
      </c>
      <c r="E29" s="10">
        <v>355750</v>
      </c>
      <c r="F29" s="10"/>
    </row>
    <row r="30" spans="1:6" ht="100.5" customHeight="1">
      <c r="A30" s="10">
        <v>11</v>
      </c>
      <c r="B30" s="10" t="s">
        <v>191</v>
      </c>
      <c r="C30" s="10" t="s">
        <v>192</v>
      </c>
      <c r="D30" s="10" t="s">
        <v>193</v>
      </c>
      <c r="E30" s="10">
        <v>135835</v>
      </c>
      <c r="F30" s="10"/>
    </row>
    <row r="31" spans="1:6" ht="71.25" customHeight="1">
      <c r="A31" s="10">
        <v>12</v>
      </c>
      <c r="B31" s="10" t="s">
        <v>194</v>
      </c>
      <c r="C31" s="10" t="s">
        <v>130</v>
      </c>
      <c r="D31" s="10" t="s">
        <v>19</v>
      </c>
      <c r="E31" s="10">
        <v>359900</v>
      </c>
      <c r="F31" s="10"/>
    </row>
    <row r="32" spans="1:6" ht="48" customHeight="1">
      <c r="A32" s="10">
        <v>13</v>
      </c>
      <c r="B32" s="10" t="s">
        <v>195</v>
      </c>
      <c r="C32" s="10" t="s">
        <v>196</v>
      </c>
      <c r="D32" s="10" t="s">
        <v>197</v>
      </c>
      <c r="E32" s="3">
        <v>17805</v>
      </c>
      <c r="F32" s="3"/>
    </row>
    <row r="33" spans="1:6" ht="48" customHeight="1">
      <c r="A33" s="10">
        <v>14</v>
      </c>
      <c r="B33" s="10" t="s">
        <v>198</v>
      </c>
      <c r="C33" s="10"/>
      <c r="D33" s="10" t="s">
        <v>199</v>
      </c>
      <c r="E33" s="10">
        <v>106000</v>
      </c>
      <c r="F33" s="3"/>
    </row>
    <row r="34" spans="1:6" ht="75.75" customHeight="1">
      <c r="A34" s="10">
        <v>15</v>
      </c>
      <c r="B34" s="10" t="s">
        <v>200</v>
      </c>
      <c r="C34" s="10"/>
      <c r="D34" s="10"/>
      <c r="E34" s="10">
        <v>118100</v>
      </c>
      <c r="F34" s="3"/>
    </row>
    <row r="35" spans="1:6" ht="114.75" customHeight="1">
      <c r="A35" s="10">
        <v>16</v>
      </c>
      <c r="B35" s="10" t="s">
        <v>201</v>
      </c>
      <c r="C35" s="10"/>
      <c r="D35" s="10" t="s">
        <v>128</v>
      </c>
      <c r="E35" s="10">
        <v>7190100</v>
      </c>
      <c r="F35" s="3"/>
    </row>
    <row r="36" spans="1:6" ht="81" customHeight="1">
      <c r="A36" s="10">
        <v>17</v>
      </c>
      <c r="B36" s="10" t="s">
        <v>202</v>
      </c>
      <c r="C36" s="10"/>
      <c r="D36" s="32" t="s">
        <v>203</v>
      </c>
      <c r="E36" s="10">
        <v>3371050.82</v>
      </c>
      <c r="F36" s="3"/>
    </row>
    <row r="37" spans="1:6" ht="82.5" customHeight="1">
      <c r="A37" s="10">
        <v>18</v>
      </c>
      <c r="B37" s="10" t="s">
        <v>141</v>
      </c>
      <c r="C37" s="10" t="s">
        <v>142</v>
      </c>
      <c r="D37" s="10" t="s">
        <v>143</v>
      </c>
      <c r="E37" s="10">
        <v>433400</v>
      </c>
      <c r="F37" s="3"/>
    </row>
    <row r="38" spans="1:6" ht="39.75" customHeight="1">
      <c r="A38" s="10">
        <v>19</v>
      </c>
      <c r="B38" s="10" t="s">
        <v>144</v>
      </c>
      <c r="C38" s="10" t="s">
        <v>145</v>
      </c>
      <c r="D38" s="10" t="s">
        <v>128</v>
      </c>
      <c r="E38" s="10">
        <v>50000</v>
      </c>
      <c r="F38" s="3"/>
    </row>
  </sheetData>
  <mergeCells count="11">
    <mergeCell ref="A22:A23"/>
    <mergeCell ref="B22:B23"/>
    <mergeCell ref="A24:A28"/>
    <mergeCell ref="B24:B28"/>
    <mergeCell ref="B2:E2"/>
    <mergeCell ref="A5:A6"/>
    <mergeCell ref="B5:B6"/>
    <mergeCell ref="A9:A10"/>
    <mergeCell ref="B9:B10"/>
    <mergeCell ref="A13:A21"/>
    <mergeCell ref="B13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0"/>
  <sheetViews>
    <sheetView workbookViewId="0">
      <selection activeCell="J8" sqref="J8"/>
    </sheetView>
  </sheetViews>
  <sheetFormatPr defaultRowHeight="15"/>
  <cols>
    <col min="1" max="1" width="10.5703125" style="33" customWidth="1"/>
    <col min="2" max="2" width="30.140625" style="33" customWidth="1"/>
    <col min="3" max="3" width="41.42578125" style="33" customWidth="1"/>
    <col min="4" max="4" width="13.28515625" style="33" customWidth="1"/>
    <col min="5" max="5" width="10.85546875" style="34" customWidth="1"/>
    <col min="6" max="6" width="18" style="33" customWidth="1"/>
    <col min="7" max="7" width="16.85546875" style="33" customWidth="1"/>
    <col min="8" max="8" width="9.140625" style="34"/>
    <col min="9" max="16384" width="9.140625" style="33"/>
  </cols>
  <sheetData>
    <row r="2" spans="1:8">
      <c r="A2" s="104" t="s">
        <v>465</v>
      </c>
      <c r="B2" s="104"/>
      <c r="C2" s="104"/>
      <c r="D2" s="104"/>
      <c r="E2" s="104"/>
      <c r="F2" s="104"/>
      <c r="G2" s="104"/>
    </row>
    <row r="3" spans="1:8" ht="7.5" customHeight="1">
      <c r="A3" s="104"/>
      <c r="B3" s="104"/>
      <c r="C3" s="104"/>
      <c r="D3" s="104"/>
      <c r="E3" s="104"/>
      <c r="F3" s="104"/>
      <c r="G3" s="104"/>
    </row>
    <row r="4" spans="1:8" ht="19.5" customHeight="1"/>
    <row r="5" spans="1:8" ht="42.75" customHeight="1">
      <c r="A5" s="35" t="s">
        <v>94</v>
      </c>
      <c r="B5" s="35" t="s">
        <v>204</v>
      </c>
      <c r="C5" s="35" t="s">
        <v>0</v>
      </c>
      <c r="D5" s="35" t="s">
        <v>205</v>
      </c>
      <c r="E5" s="36" t="s">
        <v>206</v>
      </c>
      <c r="F5" s="35" t="s">
        <v>207</v>
      </c>
      <c r="G5" s="37" t="s">
        <v>208</v>
      </c>
    </row>
    <row r="6" spans="1:8" s="42" customFormat="1" ht="30.75" customHeight="1">
      <c r="A6" s="39" t="s">
        <v>209</v>
      </c>
      <c r="B6" s="39" t="s">
        <v>210</v>
      </c>
      <c r="C6" s="39" t="s">
        <v>211</v>
      </c>
      <c r="D6" s="39" t="s">
        <v>212</v>
      </c>
      <c r="E6" s="40">
        <f>25400</f>
        <v>25400</v>
      </c>
      <c r="F6" s="39" t="s">
        <v>213</v>
      </c>
      <c r="G6" s="39" t="s">
        <v>214</v>
      </c>
      <c r="H6" s="41"/>
    </row>
    <row r="7" spans="1:8" s="38" customFormat="1" ht="30.75" customHeight="1">
      <c r="A7" s="39" t="s">
        <v>215</v>
      </c>
      <c r="B7" s="39" t="s">
        <v>216</v>
      </c>
      <c r="C7" s="39" t="s">
        <v>217</v>
      </c>
      <c r="D7" s="39">
        <v>44898</v>
      </c>
      <c r="E7" s="40">
        <f>44898</f>
        <v>44898</v>
      </c>
      <c r="F7" s="39" t="s">
        <v>218</v>
      </c>
      <c r="G7" s="39" t="s">
        <v>219</v>
      </c>
      <c r="H7" s="44"/>
    </row>
    <row r="8" spans="1:8" s="38" customFormat="1" ht="65.25" customHeight="1">
      <c r="A8" s="39" t="s">
        <v>220</v>
      </c>
      <c r="B8" s="39" t="s">
        <v>221</v>
      </c>
      <c r="C8" s="39" t="s">
        <v>222</v>
      </c>
      <c r="D8" s="39">
        <v>20000</v>
      </c>
      <c r="E8" s="40">
        <f>20000</f>
        <v>20000</v>
      </c>
      <c r="F8" s="39" t="s">
        <v>223</v>
      </c>
      <c r="G8" s="39" t="s">
        <v>224</v>
      </c>
      <c r="H8" s="44"/>
    </row>
    <row r="9" spans="1:8" s="38" customFormat="1" ht="31.5" customHeight="1">
      <c r="A9" s="39" t="s">
        <v>225</v>
      </c>
      <c r="B9" s="39" t="s">
        <v>226</v>
      </c>
      <c r="C9" s="39" t="s">
        <v>217</v>
      </c>
      <c r="D9" s="39">
        <v>80000</v>
      </c>
      <c r="E9" s="40">
        <f>32880+47120</f>
        <v>80000</v>
      </c>
      <c r="F9" s="39" t="s">
        <v>227</v>
      </c>
      <c r="G9" s="39" t="s">
        <v>228</v>
      </c>
      <c r="H9" s="44"/>
    </row>
    <row r="10" spans="1:8" s="38" customFormat="1" ht="30" customHeight="1">
      <c r="A10" s="39" t="s">
        <v>229</v>
      </c>
      <c r="B10" s="39" t="s">
        <v>230</v>
      </c>
      <c r="C10" s="39" t="s">
        <v>217</v>
      </c>
      <c r="D10" s="39">
        <v>457360</v>
      </c>
      <c r="E10" s="40">
        <f>18600+64800+100+52000+60+2600+5050+52750+123400+138000</f>
        <v>457360</v>
      </c>
      <c r="F10" s="39" t="s">
        <v>227</v>
      </c>
      <c r="G10" s="39" t="s">
        <v>231</v>
      </c>
      <c r="H10" s="44"/>
    </row>
    <row r="11" spans="1:8" s="38" customFormat="1" ht="30" customHeight="1">
      <c r="A11" s="39" t="s">
        <v>232</v>
      </c>
      <c r="B11" s="39" t="s">
        <v>233</v>
      </c>
      <c r="C11" s="39" t="s">
        <v>234</v>
      </c>
      <c r="D11" s="39">
        <v>29999.14</v>
      </c>
      <c r="E11" s="39">
        <f>29999.14</f>
        <v>29999.14</v>
      </c>
      <c r="F11" s="39" t="s">
        <v>235</v>
      </c>
      <c r="G11" s="39" t="s">
        <v>236</v>
      </c>
      <c r="H11" s="44"/>
    </row>
    <row r="12" spans="1:8" s="38" customFormat="1" ht="27.75" customHeight="1">
      <c r="A12" s="39" t="s">
        <v>237</v>
      </c>
      <c r="B12" s="39" t="s">
        <v>238</v>
      </c>
      <c r="C12" s="39" t="s">
        <v>239</v>
      </c>
      <c r="D12" s="39">
        <v>15277.5</v>
      </c>
      <c r="E12" s="40">
        <f>15277.5</f>
        <v>15277.5</v>
      </c>
      <c r="F12" s="39" t="s">
        <v>240</v>
      </c>
      <c r="G12" s="39"/>
      <c r="H12" s="44"/>
    </row>
    <row r="13" spans="1:8" s="38" customFormat="1" ht="46.5" customHeight="1">
      <c r="A13" s="40" t="s">
        <v>241</v>
      </c>
      <c r="B13" s="40" t="s">
        <v>242</v>
      </c>
      <c r="C13" s="40" t="s">
        <v>243</v>
      </c>
      <c r="D13" s="40">
        <v>46700</v>
      </c>
      <c r="E13" s="40">
        <f>15390+15390</f>
        <v>30780</v>
      </c>
      <c r="F13" s="40" t="s">
        <v>244</v>
      </c>
      <c r="G13" s="40" t="s">
        <v>245</v>
      </c>
      <c r="H13" s="44"/>
    </row>
    <row r="14" spans="1:8" s="38" customFormat="1" ht="33" customHeight="1">
      <c r="A14" s="40" t="s">
        <v>246</v>
      </c>
      <c r="B14" s="40" t="s">
        <v>247</v>
      </c>
      <c r="C14" s="40" t="s">
        <v>248</v>
      </c>
      <c r="D14" s="40">
        <v>2098</v>
      </c>
      <c r="E14" s="40">
        <f>2098</f>
        <v>2098</v>
      </c>
      <c r="F14" s="40" t="s">
        <v>249</v>
      </c>
      <c r="G14" s="40" t="s">
        <v>250</v>
      </c>
      <c r="H14" s="44"/>
    </row>
    <row r="15" spans="1:8" s="38" customFormat="1" ht="51" customHeight="1">
      <c r="A15" s="40" t="s">
        <v>251</v>
      </c>
      <c r="B15" s="39" t="s">
        <v>252</v>
      </c>
      <c r="C15" s="39" t="s">
        <v>253</v>
      </c>
      <c r="D15" s="39">
        <v>37200</v>
      </c>
      <c r="E15" s="39">
        <f>2450+6615+27185+950</f>
        <v>37200</v>
      </c>
      <c r="F15" s="39" t="s">
        <v>254</v>
      </c>
      <c r="G15" s="40" t="s">
        <v>255</v>
      </c>
      <c r="H15" s="44"/>
    </row>
    <row r="16" spans="1:8" s="38" customFormat="1" ht="96" customHeight="1">
      <c r="A16" s="39" t="s">
        <v>256</v>
      </c>
      <c r="B16" s="39" t="s">
        <v>186</v>
      </c>
      <c r="C16" s="39" t="s">
        <v>257</v>
      </c>
      <c r="D16" s="39">
        <v>30000</v>
      </c>
      <c r="E16" s="39">
        <f>15000+15000</f>
        <v>30000</v>
      </c>
      <c r="F16" s="39" t="s">
        <v>258</v>
      </c>
      <c r="G16" s="39" t="s">
        <v>259</v>
      </c>
      <c r="H16" s="44"/>
    </row>
    <row r="17" spans="1:8" s="38" customFormat="1" ht="42" customHeight="1">
      <c r="A17" s="40" t="s">
        <v>260</v>
      </c>
      <c r="B17" s="40" t="s">
        <v>230</v>
      </c>
      <c r="C17" s="40" t="s">
        <v>217</v>
      </c>
      <c r="D17" s="40">
        <v>446200</v>
      </c>
      <c r="E17" s="40">
        <f>92000+3600+55000+28000+15000+3100+18000+93000+138500</f>
        <v>446200</v>
      </c>
      <c r="F17" s="40" t="s">
        <v>261</v>
      </c>
      <c r="G17" s="40" t="s">
        <v>262</v>
      </c>
      <c r="H17" s="44"/>
    </row>
    <row r="18" spans="1:8" s="38" customFormat="1" ht="52.5" customHeight="1">
      <c r="A18" s="39" t="s">
        <v>263</v>
      </c>
      <c r="B18" s="39" t="s">
        <v>264</v>
      </c>
      <c r="C18" s="39" t="s">
        <v>265</v>
      </c>
      <c r="D18" s="39">
        <v>2922.48</v>
      </c>
      <c r="E18" s="39">
        <f>2922.48</f>
        <v>2922.48</v>
      </c>
      <c r="F18" s="39" t="s">
        <v>266</v>
      </c>
      <c r="G18" s="40" t="s">
        <v>267</v>
      </c>
      <c r="H18" s="44"/>
    </row>
    <row r="19" spans="1:8" s="38" customFormat="1" ht="41.25" customHeight="1">
      <c r="A19" s="40" t="s">
        <v>268</v>
      </c>
      <c r="B19" s="40" t="s">
        <v>269</v>
      </c>
      <c r="C19" s="40" t="s">
        <v>270</v>
      </c>
      <c r="D19" s="40">
        <v>6400</v>
      </c>
      <c r="E19" s="40">
        <f>515+350+3380+2155</f>
        <v>6400</v>
      </c>
      <c r="F19" s="40" t="s">
        <v>266</v>
      </c>
      <c r="G19" s="40" t="s">
        <v>271</v>
      </c>
      <c r="H19" s="44"/>
    </row>
    <row r="20" spans="1:8" s="38" customFormat="1" ht="66.75" customHeight="1">
      <c r="A20" s="39"/>
      <c r="B20" s="39" t="s">
        <v>272</v>
      </c>
      <c r="C20" s="39" t="s">
        <v>273</v>
      </c>
      <c r="D20" s="39">
        <v>1650</v>
      </c>
      <c r="E20" s="40">
        <f>1650</f>
        <v>1650</v>
      </c>
      <c r="F20" s="39" t="s">
        <v>274</v>
      </c>
      <c r="G20" s="39"/>
      <c r="H20" s="44"/>
    </row>
    <row r="21" spans="1:8" s="38" customFormat="1" ht="74.25" customHeight="1">
      <c r="A21" s="39"/>
      <c r="B21" s="39" t="s">
        <v>275</v>
      </c>
      <c r="C21" s="39" t="s">
        <v>276</v>
      </c>
      <c r="D21" s="39">
        <v>1750</v>
      </c>
      <c r="E21" s="39">
        <f>1750</f>
        <v>1750</v>
      </c>
      <c r="F21" s="39" t="s">
        <v>277</v>
      </c>
      <c r="G21" s="39"/>
      <c r="H21" s="44"/>
    </row>
    <row r="22" spans="1:8" s="38" customFormat="1" ht="66.75" customHeight="1">
      <c r="A22" s="39"/>
      <c r="B22" s="39" t="s">
        <v>278</v>
      </c>
      <c r="C22" s="39" t="s">
        <v>279</v>
      </c>
      <c r="D22" s="39">
        <v>27500</v>
      </c>
      <c r="E22" s="40">
        <f>27500</f>
        <v>27500</v>
      </c>
      <c r="F22" s="39" t="s">
        <v>280</v>
      </c>
      <c r="G22" s="39"/>
      <c r="H22" s="44"/>
    </row>
    <row r="23" spans="1:8" s="38" customFormat="1" ht="69" customHeight="1">
      <c r="A23" s="39"/>
      <c r="B23" s="39" t="s">
        <v>272</v>
      </c>
      <c r="C23" s="39" t="s">
        <v>281</v>
      </c>
      <c r="D23" s="39">
        <v>2850</v>
      </c>
      <c r="E23" s="40">
        <f>2850</f>
        <v>2850</v>
      </c>
      <c r="F23" s="39" t="s">
        <v>282</v>
      </c>
      <c r="G23" s="39"/>
      <c r="H23" s="44"/>
    </row>
    <row r="24" spans="1:8" s="38" customFormat="1" ht="83.25" customHeight="1">
      <c r="A24" s="39"/>
      <c r="B24" s="39" t="s">
        <v>283</v>
      </c>
      <c r="C24" s="39" t="s">
        <v>284</v>
      </c>
      <c r="D24" s="39">
        <v>10750</v>
      </c>
      <c r="E24" s="40">
        <f>10750</f>
        <v>10750</v>
      </c>
      <c r="F24" s="39" t="s">
        <v>285</v>
      </c>
      <c r="G24" s="39"/>
      <c r="H24" s="44"/>
    </row>
    <row r="25" spans="1:8" s="38" customFormat="1" ht="85.5" customHeight="1">
      <c r="A25" s="39"/>
      <c r="B25" s="39" t="s">
        <v>272</v>
      </c>
      <c r="C25" s="39" t="s">
        <v>281</v>
      </c>
      <c r="D25" s="39">
        <v>10250</v>
      </c>
      <c r="E25" s="45">
        <f>10250</f>
        <v>10250</v>
      </c>
      <c r="F25" s="39" t="s">
        <v>282</v>
      </c>
      <c r="G25" s="39"/>
      <c r="H25" s="44"/>
    </row>
    <row r="26" spans="1:8" s="38" customFormat="1" ht="51" customHeight="1">
      <c r="A26" s="48" t="s">
        <v>286</v>
      </c>
      <c r="B26" s="39" t="s">
        <v>287</v>
      </c>
      <c r="C26" s="39" t="s">
        <v>288</v>
      </c>
      <c r="D26" s="39">
        <v>381459.37</v>
      </c>
      <c r="E26" s="40">
        <f>300000</f>
        <v>300000</v>
      </c>
      <c r="F26" s="39" t="s">
        <v>289</v>
      </c>
      <c r="G26" s="39"/>
      <c r="H26" s="44"/>
    </row>
    <row r="27" spans="1:8" s="38" customFormat="1" ht="33" customHeight="1">
      <c r="A27" s="39" t="s">
        <v>290</v>
      </c>
      <c r="B27" s="39" t="s">
        <v>230</v>
      </c>
      <c r="C27" s="39" t="s">
        <v>291</v>
      </c>
      <c r="D27" s="39">
        <v>300000</v>
      </c>
      <c r="E27" s="40">
        <f>3600+296400</f>
        <v>300000</v>
      </c>
      <c r="F27" s="39" t="s">
        <v>292</v>
      </c>
      <c r="G27" s="39" t="s">
        <v>293</v>
      </c>
      <c r="H27" s="44"/>
    </row>
    <row r="28" spans="1:8" s="38" customFormat="1" ht="41.25" customHeight="1">
      <c r="A28" s="39" t="s">
        <v>294</v>
      </c>
      <c r="B28" s="39" t="s">
        <v>226</v>
      </c>
      <c r="C28" s="39" t="s">
        <v>291</v>
      </c>
      <c r="D28" s="39">
        <v>67625</v>
      </c>
      <c r="E28" s="40">
        <f>27920+37645+2060</f>
        <v>67625</v>
      </c>
      <c r="F28" s="39" t="s">
        <v>292</v>
      </c>
      <c r="G28" s="39" t="s">
        <v>295</v>
      </c>
      <c r="H28" s="44"/>
    </row>
    <row r="29" spans="1:8" s="38" customFormat="1" ht="31.5" customHeight="1">
      <c r="A29" s="39" t="s">
        <v>296</v>
      </c>
      <c r="B29" s="39" t="s">
        <v>275</v>
      </c>
      <c r="C29" s="39" t="s">
        <v>297</v>
      </c>
      <c r="D29" s="39">
        <v>3235</v>
      </c>
      <c r="E29" s="40">
        <f>3125.04</f>
        <v>3125.04</v>
      </c>
      <c r="F29" s="39" t="s">
        <v>298</v>
      </c>
      <c r="G29" s="39" t="s">
        <v>299</v>
      </c>
      <c r="H29" s="44"/>
    </row>
    <row r="30" spans="1:8" s="38" customFormat="1" ht="30.75" customHeight="1">
      <c r="A30" s="39" t="s">
        <v>300</v>
      </c>
      <c r="B30" s="39" t="s">
        <v>301</v>
      </c>
      <c r="C30" s="39" t="s">
        <v>114</v>
      </c>
      <c r="D30" s="39">
        <f>700003.63</f>
        <v>700003.63</v>
      </c>
      <c r="E30" s="40">
        <f>86000+61969.35+77523.08+113585.73+187303.74+31073.63+142548.1</f>
        <v>700003.62999999989</v>
      </c>
      <c r="F30" s="39" t="s">
        <v>302</v>
      </c>
      <c r="G30" s="39" t="s">
        <v>303</v>
      </c>
      <c r="H30" s="44"/>
    </row>
    <row r="31" spans="1:8" s="38" customFormat="1" ht="33.75" customHeight="1">
      <c r="A31" s="39" t="s">
        <v>304</v>
      </c>
      <c r="B31" s="39" t="s">
        <v>305</v>
      </c>
      <c r="C31" s="39" t="s">
        <v>217</v>
      </c>
      <c r="D31" s="39">
        <v>104000</v>
      </c>
      <c r="E31" s="40">
        <f>26645+11130+53250+12975</f>
        <v>104000</v>
      </c>
      <c r="F31" s="39" t="s">
        <v>306</v>
      </c>
      <c r="G31" s="39" t="s">
        <v>307</v>
      </c>
      <c r="H31" s="44"/>
    </row>
    <row r="32" spans="1:8" s="38" customFormat="1" ht="30.75" customHeight="1">
      <c r="A32" s="39" t="s">
        <v>308</v>
      </c>
      <c r="B32" s="39" t="s">
        <v>309</v>
      </c>
      <c r="C32" s="39" t="s">
        <v>310</v>
      </c>
      <c r="D32" s="39">
        <v>550</v>
      </c>
      <c r="E32" s="40">
        <f>550</f>
        <v>550</v>
      </c>
      <c r="F32" s="39" t="s">
        <v>311</v>
      </c>
      <c r="G32" s="39"/>
      <c r="H32" s="44"/>
    </row>
    <row r="33" spans="1:8" s="38" customFormat="1" ht="55.5" customHeight="1">
      <c r="A33" s="39" t="s">
        <v>312</v>
      </c>
      <c r="B33" s="39" t="s">
        <v>313</v>
      </c>
      <c r="C33" s="39" t="s">
        <v>314</v>
      </c>
      <c r="D33" s="39">
        <v>1620</v>
      </c>
      <c r="E33" s="40">
        <f>1620</f>
        <v>1620</v>
      </c>
      <c r="F33" s="39" t="s">
        <v>315</v>
      </c>
      <c r="G33" s="39"/>
      <c r="H33" s="44"/>
    </row>
    <row r="34" spans="1:8" s="38" customFormat="1" ht="31.5" customHeight="1">
      <c r="A34" s="39" t="s">
        <v>316</v>
      </c>
      <c r="B34" s="39" t="s">
        <v>252</v>
      </c>
      <c r="C34" s="39" t="s">
        <v>317</v>
      </c>
      <c r="D34" s="39">
        <v>14800</v>
      </c>
      <c r="E34" s="40">
        <f>780+14020</f>
        <v>14800</v>
      </c>
      <c r="F34" s="39" t="s">
        <v>318</v>
      </c>
      <c r="G34" s="39" t="s">
        <v>319</v>
      </c>
      <c r="H34" s="44"/>
    </row>
    <row r="35" spans="1:8" s="38" customFormat="1" ht="33" customHeight="1">
      <c r="A35" s="39" t="s">
        <v>320</v>
      </c>
      <c r="B35" s="39" t="s">
        <v>264</v>
      </c>
      <c r="C35" s="39" t="s">
        <v>466</v>
      </c>
      <c r="D35" s="39" t="s">
        <v>321</v>
      </c>
      <c r="E35" s="40">
        <f>1278.44</f>
        <v>1278.44</v>
      </c>
      <c r="F35" s="39" t="s">
        <v>322</v>
      </c>
      <c r="G35" s="39" t="s">
        <v>323</v>
      </c>
      <c r="H35" s="44"/>
    </row>
    <row r="36" spans="1:8" s="38" customFormat="1" ht="42" customHeight="1">
      <c r="A36" s="39" t="s">
        <v>324</v>
      </c>
      <c r="B36" s="39" t="s">
        <v>313</v>
      </c>
      <c r="C36" s="39" t="s">
        <v>325</v>
      </c>
      <c r="D36" s="39">
        <v>320</v>
      </c>
      <c r="E36" s="40">
        <f>320</f>
        <v>320</v>
      </c>
      <c r="F36" s="39" t="s">
        <v>326</v>
      </c>
      <c r="G36" s="39"/>
      <c r="H36" s="44"/>
    </row>
    <row r="37" spans="1:8" s="38" customFormat="1" ht="34.5" customHeight="1">
      <c r="A37" s="39" t="s">
        <v>327</v>
      </c>
      <c r="B37" s="39" t="s">
        <v>328</v>
      </c>
      <c r="C37" s="39" t="s">
        <v>467</v>
      </c>
      <c r="D37" s="39">
        <v>6390</v>
      </c>
      <c r="E37" s="40">
        <f>6390</f>
        <v>6390</v>
      </c>
      <c r="F37" s="39" t="s">
        <v>329</v>
      </c>
      <c r="G37" s="39" t="s">
        <v>330</v>
      </c>
      <c r="H37" s="44"/>
    </row>
    <row r="38" spans="1:8" s="38" customFormat="1" ht="33" customHeight="1">
      <c r="A38" s="39" t="s">
        <v>331</v>
      </c>
      <c r="B38" s="39" t="s">
        <v>332</v>
      </c>
      <c r="C38" s="39" t="s">
        <v>468</v>
      </c>
      <c r="D38" s="39">
        <v>1400</v>
      </c>
      <c r="E38" s="40">
        <f>1400</f>
        <v>1400</v>
      </c>
      <c r="F38" s="39" t="s">
        <v>333</v>
      </c>
      <c r="G38" s="39" t="s">
        <v>334</v>
      </c>
      <c r="H38" s="44"/>
    </row>
    <row r="39" spans="1:8" s="38" customFormat="1" ht="30.75" customHeight="1">
      <c r="A39" s="39" t="s">
        <v>335</v>
      </c>
      <c r="B39" s="39" t="s">
        <v>269</v>
      </c>
      <c r="C39" s="39" t="s">
        <v>469</v>
      </c>
      <c r="D39" s="39">
        <v>2425</v>
      </c>
      <c r="E39" s="40">
        <f>1690+400+335</f>
        <v>2425</v>
      </c>
      <c r="F39" s="39" t="s">
        <v>336</v>
      </c>
      <c r="G39" s="49" t="s">
        <v>337</v>
      </c>
      <c r="H39" s="44"/>
    </row>
    <row r="40" spans="1:8" s="38" customFormat="1" ht="32.25" customHeight="1">
      <c r="A40" s="39" t="s">
        <v>338</v>
      </c>
      <c r="B40" s="39" t="s">
        <v>339</v>
      </c>
      <c r="C40" s="39" t="s">
        <v>470</v>
      </c>
      <c r="D40" s="39">
        <v>19739.919999999998</v>
      </c>
      <c r="E40" s="40">
        <f>19739.92</f>
        <v>19739.919999999998</v>
      </c>
      <c r="F40" s="39" t="s">
        <v>340</v>
      </c>
      <c r="G40" s="39" t="s">
        <v>341</v>
      </c>
      <c r="H40" s="44"/>
    </row>
    <row r="41" spans="1:8" s="38" customFormat="1" ht="35.25" customHeight="1">
      <c r="A41" s="39" t="s">
        <v>342</v>
      </c>
      <c r="B41" s="39" t="s">
        <v>332</v>
      </c>
      <c r="C41" s="39" t="s">
        <v>343</v>
      </c>
      <c r="D41" s="39">
        <v>1399</v>
      </c>
      <c r="E41" s="40">
        <f>800+599</f>
        <v>1399</v>
      </c>
      <c r="F41" s="39" t="s">
        <v>340</v>
      </c>
      <c r="G41" s="39" t="s">
        <v>344</v>
      </c>
      <c r="H41" s="44"/>
    </row>
    <row r="42" spans="1:8" s="38" customFormat="1" ht="30.75" customHeight="1">
      <c r="A42" s="39" t="s">
        <v>345</v>
      </c>
      <c r="B42" s="39" t="s">
        <v>247</v>
      </c>
      <c r="C42" s="39" t="s">
        <v>346</v>
      </c>
      <c r="D42" s="39">
        <v>5799</v>
      </c>
      <c r="E42" s="40">
        <f>5799</f>
        <v>5799</v>
      </c>
      <c r="F42" s="39" t="s">
        <v>347</v>
      </c>
      <c r="G42" s="39"/>
      <c r="H42" s="44"/>
    </row>
    <row r="43" spans="1:8" s="38" customFormat="1" ht="41.25" customHeight="1">
      <c r="A43" s="39" t="s">
        <v>348</v>
      </c>
      <c r="B43" s="39" t="s">
        <v>230</v>
      </c>
      <c r="C43" s="39" t="s">
        <v>471</v>
      </c>
      <c r="D43" s="39">
        <v>360000</v>
      </c>
      <c r="E43" s="40">
        <f>8100+351900</f>
        <v>360000</v>
      </c>
      <c r="F43" s="39" t="s">
        <v>349</v>
      </c>
      <c r="G43" s="39" t="s">
        <v>350</v>
      </c>
      <c r="H43" s="44"/>
    </row>
    <row r="44" spans="1:8" s="38" customFormat="1" ht="42" customHeight="1">
      <c r="A44" s="39" t="s">
        <v>351</v>
      </c>
      <c r="B44" s="39" t="s">
        <v>352</v>
      </c>
      <c r="C44" s="39" t="s">
        <v>353</v>
      </c>
      <c r="D44" s="39">
        <v>3800</v>
      </c>
      <c r="E44" s="40">
        <f>305+595+2900</f>
        <v>3800</v>
      </c>
      <c r="F44" s="39" t="s">
        <v>354</v>
      </c>
      <c r="G44" s="39" t="s">
        <v>355</v>
      </c>
      <c r="H44" s="44"/>
    </row>
    <row r="45" spans="1:8" s="38" customFormat="1" ht="75.75" customHeight="1">
      <c r="A45" s="39"/>
      <c r="B45" s="39" t="s">
        <v>275</v>
      </c>
      <c r="C45" s="39" t="s">
        <v>356</v>
      </c>
      <c r="D45" s="39">
        <v>1500</v>
      </c>
      <c r="E45" s="40">
        <f>1500</f>
        <v>1500</v>
      </c>
      <c r="F45" s="39" t="s">
        <v>357</v>
      </c>
      <c r="G45" s="39"/>
      <c r="H45" s="44"/>
    </row>
    <row r="46" spans="1:8" s="42" customFormat="1" ht="70.5" customHeight="1">
      <c r="A46" s="39"/>
      <c r="B46" s="39" t="s">
        <v>278</v>
      </c>
      <c r="C46" s="39" t="s">
        <v>279</v>
      </c>
      <c r="D46" s="39">
        <v>23000</v>
      </c>
      <c r="E46" s="40">
        <f>23000</f>
        <v>23000</v>
      </c>
      <c r="F46" s="39" t="s">
        <v>358</v>
      </c>
      <c r="G46" s="39"/>
      <c r="H46" s="41"/>
    </row>
    <row r="47" spans="1:8" s="42" customFormat="1" ht="90" customHeight="1">
      <c r="A47" s="39"/>
      <c r="B47" s="39" t="s">
        <v>359</v>
      </c>
      <c r="C47" s="39" t="s">
        <v>360</v>
      </c>
      <c r="D47" s="39">
        <v>47000</v>
      </c>
      <c r="E47" s="40">
        <f>47000</f>
        <v>47000</v>
      </c>
      <c r="F47" s="39" t="s">
        <v>361</v>
      </c>
      <c r="G47" s="39"/>
      <c r="H47" s="41"/>
    </row>
    <row r="48" spans="1:8" s="42" customFormat="1" ht="32.25" customHeight="1">
      <c r="A48" s="39" t="s">
        <v>362</v>
      </c>
      <c r="B48" s="39" t="s">
        <v>363</v>
      </c>
      <c r="C48" s="39" t="s">
        <v>364</v>
      </c>
      <c r="D48" s="39" t="s">
        <v>365</v>
      </c>
      <c r="E48" s="40">
        <f>17777</f>
        <v>17777</v>
      </c>
      <c r="F48" s="39" t="s">
        <v>366</v>
      </c>
      <c r="G48" s="39" t="s">
        <v>367</v>
      </c>
      <c r="H48" s="41"/>
    </row>
    <row r="49" spans="1:8" s="42" customFormat="1" ht="49.5" customHeight="1">
      <c r="A49" s="39" t="s">
        <v>368</v>
      </c>
      <c r="B49" s="39" t="s">
        <v>313</v>
      </c>
      <c r="C49" s="39" t="s">
        <v>325</v>
      </c>
      <c r="D49" s="39">
        <v>760</v>
      </c>
      <c r="E49" s="40">
        <f>760</f>
        <v>760</v>
      </c>
      <c r="F49" s="39" t="s">
        <v>369</v>
      </c>
      <c r="G49" s="39"/>
      <c r="H49" s="41"/>
    </row>
    <row r="50" spans="1:8" s="42" customFormat="1" ht="54.75" customHeight="1">
      <c r="A50" s="39" t="s">
        <v>370</v>
      </c>
      <c r="B50" s="39" t="s">
        <v>170</v>
      </c>
      <c r="C50" s="39" t="s">
        <v>473</v>
      </c>
      <c r="D50" s="39">
        <v>2160</v>
      </c>
      <c r="E50" s="40">
        <f>2160</f>
        <v>2160</v>
      </c>
      <c r="F50" s="39" t="s">
        <v>371</v>
      </c>
      <c r="G50" s="39" t="s">
        <v>372</v>
      </c>
      <c r="H50" s="41"/>
    </row>
    <row r="51" spans="1:8" s="42" customFormat="1" ht="58.5" customHeight="1">
      <c r="A51" s="39" t="s">
        <v>373</v>
      </c>
      <c r="B51" s="39" t="s">
        <v>374</v>
      </c>
      <c r="C51" s="39" t="s">
        <v>472</v>
      </c>
      <c r="D51" s="39">
        <v>5950</v>
      </c>
      <c r="E51" s="40">
        <f>5950</f>
        <v>5950</v>
      </c>
      <c r="F51" s="39" t="s">
        <v>371</v>
      </c>
      <c r="G51" s="39" t="s">
        <v>375</v>
      </c>
      <c r="H51" s="41"/>
    </row>
    <row r="52" spans="1:8" s="42" customFormat="1" ht="62.25" customHeight="1">
      <c r="A52" s="39" t="s">
        <v>376</v>
      </c>
      <c r="B52" s="39" t="s">
        <v>269</v>
      </c>
      <c r="C52" s="39" t="s">
        <v>474</v>
      </c>
      <c r="D52" s="39">
        <v>12300</v>
      </c>
      <c r="E52" s="40">
        <f>7320+3200+1000+780</f>
        <v>12300</v>
      </c>
      <c r="F52" s="39" t="s">
        <v>377</v>
      </c>
      <c r="G52" s="39" t="s">
        <v>378</v>
      </c>
      <c r="H52" s="41"/>
    </row>
    <row r="53" spans="1:8" s="42" customFormat="1" ht="30.75" customHeight="1">
      <c r="A53" s="39" t="s">
        <v>379</v>
      </c>
      <c r="B53" s="39" t="s">
        <v>380</v>
      </c>
      <c r="C53" s="39" t="s">
        <v>475</v>
      </c>
      <c r="D53" s="39">
        <v>2800</v>
      </c>
      <c r="E53" s="40">
        <f>2800</f>
        <v>2800</v>
      </c>
      <c r="F53" s="39" t="s">
        <v>377</v>
      </c>
      <c r="G53" s="39" t="s">
        <v>381</v>
      </c>
      <c r="H53" s="41"/>
    </row>
    <row r="54" spans="1:8" s="42" customFormat="1" ht="34.5" customHeight="1">
      <c r="A54" s="39" t="s">
        <v>382</v>
      </c>
      <c r="B54" s="39" t="s">
        <v>383</v>
      </c>
      <c r="C54" s="39" t="s">
        <v>384</v>
      </c>
      <c r="D54" s="39">
        <v>1401.84</v>
      </c>
      <c r="E54" s="40">
        <f>1401.84</f>
        <v>1401.84</v>
      </c>
      <c r="F54" s="39" t="s">
        <v>385</v>
      </c>
      <c r="G54" s="39"/>
      <c r="H54" s="41"/>
    </row>
    <row r="55" spans="1:8" s="42" customFormat="1" ht="51.75" customHeight="1">
      <c r="A55" s="39" t="s">
        <v>386</v>
      </c>
      <c r="B55" s="39" t="s">
        <v>374</v>
      </c>
      <c r="C55" s="39" t="s">
        <v>387</v>
      </c>
      <c r="D55" s="39">
        <v>1698</v>
      </c>
      <c r="E55" s="40">
        <f>1698</f>
        <v>1698</v>
      </c>
      <c r="F55" s="39" t="s">
        <v>388</v>
      </c>
      <c r="G55" s="39" t="s">
        <v>389</v>
      </c>
      <c r="H55" s="41"/>
    </row>
    <row r="56" spans="1:8" s="42" customFormat="1" ht="34.5" customHeight="1">
      <c r="A56" s="39" t="s">
        <v>390</v>
      </c>
      <c r="B56" s="39" t="s">
        <v>391</v>
      </c>
      <c r="C56" s="39" t="s">
        <v>476</v>
      </c>
      <c r="D56" s="39">
        <v>3715</v>
      </c>
      <c r="E56" s="40">
        <f>3715</f>
        <v>3715</v>
      </c>
      <c r="F56" s="39" t="s">
        <v>388</v>
      </c>
      <c r="G56" s="39" t="s">
        <v>392</v>
      </c>
      <c r="H56" s="41"/>
    </row>
    <row r="57" spans="1:8" s="42" customFormat="1" ht="39.75" customHeight="1">
      <c r="A57" s="39" t="s">
        <v>393</v>
      </c>
      <c r="B57" s="39" t="s">
        <v>19</v>
      </c>
      <c r="C57" s="39" t="s">
        <v>394</v>
      </c>
      <c r="D57" s="39">
        <v>37350</v>
      </c>
      <c r="E57" s="40">
        <f>35910+1440</f>
        <v>37350</v>
      </c>
      <c r="F57" s="39" t="s">
        <v>395</v>
      </c>
      <c r="G57" s="39" t="s">
        <v>396</v>
      </c>
      <c r="H57" s="41"/>
    </row>
    <row r="58" spans="1:8" s="42" customFormat="1" ht="32.25" customHeight="1">
      <c r="A58" s="39" t="s">
        <v>397</v>
      </c>
      <c r="B58" s="39" t="s">
        <v>339</v>
      </c>
      <c r="C58" s="39" t="s">
        <v>477</v>
      </c>
      <c r="D58" s="39">
        <v>26980</v>
      </c>
      <c r="E58" s="40">
        <f>26980</f>
        <v>26980</v>
      </c>
      <c r="F58" s="39" t="s">
        <v>398</v>
      </c>
      <c r="G58" s="39" t="s">
        <v>399</v>
      </c>
      <c r="H58" s="41"/>
    </row>
    <row r="59" spans="1:8" s="42" customFormat="1" ht="30" customHeight="1">
      <c r="A59" s="39" t="s">
        <v>400</v>
      </c>
      <c r="B59" s="39" t="s">
        <v>313</v>
      </c>
      <c r="C59" s="39" t="s">
        <v>325</v>
      </c>
      <c r="D59" s="39">
        <v>320</v>
      </c>
      <c r="E59" s="40">
        <f>320</f>
        <v>320</v>
      </c>
      <c r="F59" s="39" t="s">
        <v>401</v>
      </c>
      <c r="G59" s="39"/>
      <c r="H59" s="41"/>
    </row>
    <row r="60" spans="1:8" s="42" customFormat="1" ht="48.75" customHeight="1">
      <c r="A60" s="39" t="s">
        <v>402</v>
      </c>
      <c r="B60" s="39" t="s">
        <v>403</v>
      </c>
      <c r="C60" s="39" t="s">
        <v>478</v>
      </c>
      <c r="D60" s="39">
        <v>31700</v>
      </c>
      <c r="E60" s="40">
        <f>25210+6490</f>
        <v>31700</v>
      </c>
      <c r="F60" s="39" t="s">
        <v>404</v>
      </c>
      <c r="G60" s="39" t="s">
        <v>405</v>
      </c>
      <c r="H60" s="41"/>
    </row>
    <row r="61" spans="1:8" s="42" customFormat="1" ht="57" customHeight="1">
      <c r="A61" s="39" t="s">
        <v>406</v>
      </c>
      <c r="B61" s="39" t="s">
        <v>19</v>
      </c>
      <c r="C61" s="39" t="s">
        <v>479</v>
      </c>
      <c r="D61" s="39">
        <v>530000</v>
      </c>
      <c r="E61" s="40">
        <f>496154+33846</f>
        <v>530000</v>
      </c>
      <c r="F61" s="39" t="s">
        <v>407</v>
      </c>
      <c r="G61" s="39" t="s">
        <v>408</v>
      </c>
      <c r="H61" s="41"/>
    </row>
    <row r="62" spans="1:8" s="42" customFormat="1" ht="54" customHeight="1">
      <c r="A62" s="39" t="s">
        <v>409</v>
      </c>
      <c r="B62" s="39" t="s">
        <v>410</v>
      </c>
      <c r="C62" s="39" t="s">
        <v>480</v>
      </c>
      <c r="D62" s="39">
        <v>163900</v>
      </c>
      <c r="E62" s="40">
        <f>4600+159300</f>
        <v>163900</v>
      </c>
      <c r="F62" s="39" t="s">
        <v>411</v>
      </c>
      <c r="G62" s="39" t="s">
        <v>412</v>
      </c>
      <c r="H62" s="41"/>
    </row>
    <row r="63" spans="1:8" s="42" customFormat="1" ht="53.25" customHeight="1">
      <c r="A63" s="39" t="s">
        <v>413</v>
      </c>
      <c r="B63" s="39" t="s">
        <v>414</v>
      </c>
      <c r="C63" s="39" t="s">
        <v>481</v>
      </c>
      <c r="D63" s="39">
        <v>593850</v>
      </c>
      <c r="E63" s="40">
        <f>548904+29125+15821</f>
        <v>593850</v>
      </c>
      <c r="F63" s="39" t="s">
        <v>415</v>
      </c>
      <c r="G63" s="39" t="s">
        <v>416</v>
      </c>
      <c r="H63" s="41"/>
    </row>
    <row r="64" spans="1:8" s="42" customFormat="1" ht="54" customHeight="1">
      <c r="A64" s="39"/>
      <c r="B64" s="39" t="s">
        <v>283</v>
      </c>
      <c r="C64" s="39" t="s">
        <v>417</v>
      </c>
      <c r="D64" s="39">
        <v>21500</v>
      </c>
      <c r="E64" s="40">
        <f>10750+10750</f>
        <v>21500</v>
      </c>
      <c r="F64" s="39" t="s">
        <v>418</v>
      </c>
      <c r="G64" s="50"/>
      <c r="H64" s="41"/>
    </row>
    <row r="65" spans="1:8" s="42" customFormat="1" ht="54.75" customHeight="1">
      <c r="A65" s="39"/>
      <c r="B65" s="39" t="s">
        <v>283</v>
      </c>
      <c r="C65" s="39" t="s">
        <v>419</v>
      </c>
      <c r="D65" s="39">
        <v>257500</v>
      </c>
      <c r="E65" s="40">
        <f>128500+250+128750</f>
        <v>257500</v>
      </c>
      <c r="F65" s="39" t="s">
        <v>418</v>
      </c>
      <c r="G65" s="39"/>
      <c r="H65" s="41"/>
    </row>
    <row r="66" spans="1:8" s="42" customFormat="1" ht="83.25" customHeight="1">
      <c r="A66" s="39" t="s">
        <v>420</v>
      </c>
      <c r="B66" s="39" t="s">
        <v>332</v>
      </c>
      <c r="C66" s="39" t="s">
        <v>482</v>
      </c>
      <c r="D66" s="39">
        <v>420</v>
      </c>
      <c r="E66" s="40">
        <f>420</f>
        <v>420</v>
      </c>
      <c r="F66" s="39" t="s">
        <v>421</v>
      </c>
      <c r="G66" s="39" t="s">
        <v>422</v>
      </c>
      <c r="H66" s="41"/>
    </row>
    <row r="67" spans="1:8" s="42" customFormat="1" ht="67.5" customHeight="1">
      <c r="A67" s="39"/>
      <c r="B67" s="39" t="s">
        <v>275</v>
      </c>
      <c r="C67" s="39" t="s">
        <v>423</v>
      </c>
      <c r="D67" s="39">
        <v>2800</v>
      </c>
      <c r="E67" s="40">
        <f>1400+1400</f>
        <v>2800</v>
      </c>
      <c r="F67" s="39" t="s">
        <v>424</v>
      </c>
      <c r="G67" s="39"/>
      <c r="H67" s="41"/>
    </row>
    <row r="68" spans="1:8" s="42" customFormat="1" ht="41.25" customHeight="1">
      <c r="A68" s="39" t="s">
        <v>425</v>
      </c>
      <c r="B68" s="39" t="s">
        <v>426</v>
      </c>
      <c r="C68" s="39" t="s">
        <v>483</v>
      </c>
      <c r="D68" s="39">
        <v>38085</v>
      </c>
      <c r="E68" s="40">
        <f>38085</f>
        <v>38085</v>
      </c>
      <c r="F68" s="39" t="s">
        <v>427</v>
      </c>
      <c r="G68" s="39" t="s">
        <v>428</v>
      </c>
      <c r="H68" s="41"/>
    </row>
    <row r="69" spans="1:8" s="42" customFormat="1" ht="57" customHeight="1">
      <c r="A69" s="39" t="s">
        <v>429</v>
      </c>
      <c r="B69" s="39" t="s">
        <v>332</v>
      </c>
      <c r="C69" s="39" t="s">
        <v>484</v>
      </c>
      <c r="D69" s="39">
        <v>699</v>
      </c>
      <c r="E69" s="40">
        <f>699</f>
        <v>699</v>
      </c>
      <c r="F69" s="39" t="s">
        <v>430</v>
      </c>
      <c r="G69" s="39" t="s">
        <v>431</v>
      </c>
      <c r="H69" s="41"/>
    </row>
    <row r="70" spans="1:8" s="42" customFormat="1" ht="34.5" customHeight="1">
      <c r="A70" s="39" t="s">
        <v>432</v>
      </c>
      <c r="B70" s="39" t="s">
        <v>170</v>
      </c>
      <c r="C70" s="39" t="s">
        <v>485</v>
      </c>
      <c r="D70" s="39" t="s">
        <v>433</v>
      </c>
      <c r="E70" s="40">
        <f>8400</f>
        <v>8400</v>
      </c>
      <c r="F70" s="39" t="s">
        <v>434</v>
      </c>
      <c r="G70" s="39" t="s">
        <v>435</v>
      </c>
      <c r="H70" s="41"/>
    </row>
    <row r="71" spans="1:8" s="42" customFormat="1" ht="41.25" customHeight="1">
      <c r="A71" s="39" t="s">
        <v>436</v>
      </c>
      <c r="B71" s="39" t="s">
        <v>269</v>
      </c>
      <c r="C71" s="39" t="s">
        <v>486</v>
      </c>
      <c r="D71" s="39" t="s">
        <v>437</v>
      </c>
      <c r="E71" s="40">
        <f>7299</f>
        <v>7299</v>
      </c>
      <c r="F71" s="39" t="s">
        <v>438</v>
      </c>
      <c r="G71" s="39" t="s">
        <v>439</v>
      </c>
      <c r="H71" s="41"/>
    </row>
    <row r="72" spans="1:8" s="42" customFormat="1" ht="37.5" customHeight="1">
      <c r="A72" s="39" t="s">
        <v>440</v>
      </c>
      <c r="B72" s="39" t="s">
        <v>441</v>
      </c>
      <c r="C72" s="39" t="s">
        <v>487</v>
      </c>
      <c r="D72" s="39" t="s">
        <v>442</v>
      </c>
      <c r="E72" s="40">
        <f>13625+4845</f>
        <v>18470</v>
      </c>
      <c r="F72" s="39" t="s">
        <v>443</v>
      </c>
      <c r="G72" s="39" t="s">
        <v>444</v>
      </c>
      <c r="H72" s="41"/>
    </row>
    <row r="73" spans="1:8" s="42" customFormat="1" ht="31.5" customHeight="1">
      <c r="A73" s="39" t="s">
        <v>445</v>
      </c>
      <c r="B73" s="39" t="s">
        <v>170</v>
      </c>
      <c r="C73" s="39" t="s">
        <v>446</v>
      </c>
      <c r="D73" s="39" t="s">
        <v>447</v>
      </c>
      <c r="E73" s="40">
        <f>3230</f>
        <v>3230</v>
      </c>
      <c r="F73" s="39" t="s">
        <v>443</v>
      </c>
      <c r="G73" s="39" t="s">
        <v>448</v>
      </c>
      <c r="H73" s="41"/>
    </row>
    <row r="74" spans="1:8" s="42" customFormat="1" ht="41.25" customHeight="1">
      <c r="A74" s="39" t="s">
        <v>449</v>
      </c>
      <c r="B74" s="39" t="s">
        <v>450</v>
      </c>
      <c r="C74" s="39" t="s">
        <v>451</v>
      </c>
      <c r="D74" s="39">
        <v>150</v>
      </c>
      <c r="E74" s="40">
        <f>150</f>
        <v>150</v>
      </c>
      <c r="F74" s="39" t="s">
        <v>452</v>
      </c>
      <c r="G74" s="39"/>
      <c r="H74" s="41"/>
    </row>
    <row r="75" spans="1:8" s="42" customFormat="1" ht="32.25" customHeight="1">
      <c r="A75" s="39"/>
      <c r="B75" s="39" t="s">
        <v>453</v>
      </c>
      <c r="C75" s="39" t="s">
        <v>454</v>
      </c>
      <c r="D75" s="39">
        <v>5700</v>
      </c>
      <c r="E75" s="40">
        <f>2850+2850</f>
        <v>5700</v>
      </c>
      <c r="F75" s="39" t="s">
        <v>455</v>
      </c>
      <c r="G75" s="39"/>
      <c r="H75" s="41"/>
    </row>
    <row r="76" spans="1:8" s="42" customFormat="1" ht="24" customHeight="1">
      <c r="A76" s="39"/>
      <c r="B76" s="39" t="s">
        <v>283</v>
      </c>
      <c r="C76" s="39" t="s">
        <v>456</v>
      </c>
      <c r="D76" s="39">
        <v>7000</v>
      </c>
      <c r="E76" s="40">
        <f>3500+3500</f>
        <v>7000</v>
      </c>
      <c r="F76" s="39" t="s">
        <v>457</v>
      </c>
      <c r="G76" s="39"/>
      <c r="H76" s="41"/>
    </row>
    <row r="77" spans="1:8" s="47" customFormat="1" ht="42" customHeight="1">
      <c r="A77" s="39"/>
      <c r="B77" s="39" t="s">
        <v>458</v>
      </c>
      <c r="C77" s="39" t="s">
        <v>459</v>
      </c>
      <c r="D77" s="39">
        <v>10500</v>
      </c>
      <c r="E77" s="40">
        <f>5250+5250</f>
        <v>10500</v>
      </c>
      <c r="F77" s="39" t="s">
        <v>460</v>
      </c>
      <c r="G77" s="39"/>
      <c r="H77" s="46"/>
    </row>
    <row r="78" spans="1:8" s="42" customFormat="1" ht="47.25" customHeight="1">
      <c r="A78" s="39"/>
      <c r="B78" s="39" t="s">
        <v>272</v>
      </c>
      <c r="C78" s="39" t="s">
        <v>461</v>
      </c>
      <c r="D78" s="39">
        <v>11500</v>
      </c>
      <c r="E78" s="40">
        <f>5750+5750</f>
        <v>11500</v>
      </c>
      <c r="F78" s="43" t="s">
        <v>462</v>
      </c>
      <c r="G78" s="39"/>
      <c r="H78" s="41"/>
    </row>
    <row r="79" spans="1:8" s="42" customFormat="1" ht="31.5" customHeight="1">
      <c r="A79" s="39"/>
      <c r="B79" s="39" t="s">
        <v>275</v>
      </c>
      <c r="C79" s="39" t="s">
        <v>463</v>
      </c>
      <c r="D79" s="39">
        <v>14900</v>
      </c>
      <c r="E79" s="40">
        <f>400+14500</f>
        <v>14900</v>
      </c>
      <c r="F79" s="39" t="s">
        <v>460</v>
      </c>
      <c r="G79" s="39"/>
      <c r="H79" s="41"/>
    </row>
    <row r="80" spans="1:8" s="42" customFormat="1" ht="32.25" customHeight="1">
      <c r="A80" s="39"/>
      <c r="B80" s="39" t="s">
        <v>275</v>
      </c>
      <c r="C80" s="39" t="s">
        <v>459</v>
      </c>
      <c r="D80" s="39">
        <v>3000</v>
      </c>
      <c r="E80" s="39">
        <f>3000</f>
        <v>3000</v>
      </c>
      <c r="F80" s="39" t="s">
        <v>464</v>
      </c>
      <c r="G80" s="39"/>
      <c r="H80" s="41"/>
    </row>
    <row r="81" spans="1:8" s="42" customFormat="1" ht="12.75" customHeight="1">
      <c r="A81" s="51"/>
      <c r="B81" s="51"/>
      <c r="C81" s="51"/>
      <c r="D81" s="51"/>
      <c r="E81" s="51"/>
      <c r="F81" s="51"/>
      <c r="G81" s="51"/>
      <c r="H81" s="41"/>
    </row>
    <row r="82" spans="1:8" s="42" customFormat="1" ht="12.75" customHeight="1">
      <c r="A82" s="51"/>
      <c r="B82" s="51"/>
      <c r="C82" s="51"/>
      <c r="D82" s="51"/>
      <c r="E82" s="51"/>
      <c r="F82" s="51"/>
      <c r="G82" s="51"/>
      <c r="H82" s="41"/>
    </row>
    <row r="83" spans="1:8" s="42" customFormat="1" ht="12.75" customHeight="1">
      <c r="A83" s="51"/>
      <c r="B83" s="51"/>
      <c r="C83" s="51"/>
      <c r="D83" s="51"/>
      <c r="E83" s="51"/>
      <c r="F83" s="51"/>
      <c r="G83" s="51"/>
      <c r="H83" s="41"/>
    </row>
    <row r="84" spans="1:8" s="42" customFormat="1" ht="12.75" customHeight="1">
      <c r="A84" s="51"/>
      <c r="B84" s="51"/>
      <c r="C84" s="51"/>
      <c r="D84" s="52"/>
      <c r="E84" s="53"/>
      <c r="F84" s="51"/>
      <c r="G84" s="51"/>
      <c r="H84" s="41"/>
    </row>
    <row r="85" spans="1:8" s="42" customFormat="1" ht="12.75" customHeight="1">
      <c r="A85" s="51"/>
      <c r="B85" s="51"/>
      <c r="C85" s="51"/>
      <c r="D85" s="51"/>
      <c r="E85" s="51"/>
      <c r="F85" s="51"/>
      <c r="G85" s="51"/>
      <c r="H85" s="41"/>
    </row>
    <row r="86" spans="1:8" s="42" customFormat="1" ht="12.75" customHeight="1">
      <c r="A86" s="51"/>
      <c r="B86" s="51"/>
      <c r="C86" s="51"/>
      <c r="D86" s="54"/>
      <c r="E86" s="53"/>
      <c r="F86" s="51"/>
      <c r="G86" s="51"/>
      <c r="H86" s="41"/>
    </row>
    <row r="87" spans="1:8" s="42" customFormat="1" ht="12.75" customHeight="1">
      <c r="A87" s="51"/>
      <c r="B87" s="51"/>
      <c r="C87" s="51"/>
      <c r="D87" s="51"/>
      <c r="E87" s="53"/>
      <c r="F87" s="51"/>
      <c r="G87" s="51"/>
      <c r="H87" s="41"/>
    </row>
    <row r="88" spans="1:8" s="42" customFormat="1" ht="12.75" customHeight="1">
      <c r="A88" s="51"/>
      <c r="B88" s="51"/>
      <c r="C88" s="51"/>
      <c r="D88" s="51"/>
      <c r="E88" s="53"/>
      <c r="F88" s="51"/>
      <c r="G88" s="51"/>
      <c r="H88" s="41"/>
    </row>
    <row r="89" spans="1:8" s="42" customFormat="1" ht="12.75" customHeight="1">
      <c r="A89" s="51"/>
      <c r="B89" s="51"/>
      <c r="C89" s="51"/>
      <c r="D89" s="51"/>
      <c r="E89" s="53"/>
      <c r="F89" s="51"/>
      <c r="G89" s="51"/>
      <c r="H89" s="41"/>
    </row>
    <row r="90" spans="1:8" s="42" customFormat="1" ht="12.75" customHeight="1">
      <c r="A90" s="51"/>
      <c r="B90" s="51"/>
      <c r="C90" s="51"/>
      <c r="D90" s="51"/>
      <c r="E90" s="53"/>
      <c r="F90" s="51"/>
      <c r="G90" s="51"/>
      <c r="H90" s="41"/>
    </row>
    <row r="91" spans="1:8" s="42" customFormat="1" ht="12.75" customHeight="1">
      <c r="A91" s="51"/>
      <c r="B91" s="51"/>
      <c r="C91" s="51"/>
      <c r="D91" s="51"/>
      <c r="E91" s="53"/>
      <c r="F91" s="51"/>
      <c r="G91" s="51"/>
      <c r="H91" s="41"/>
    </row>
    <row r="92" spans="1:8" s="42" customFormat="1" ht="12.75" customHeight="1">
      <c r="A92" s="51"/>
      <c r="B92" s="51"/>
      <c r="C92" s="51"/>
      <c r="D92" s="51"/>
      <c r="E92" s="53"/>
      <c r="F92" s="51"/>
      <c r="G92" s="51"/>
      <c r="H92" s="41"/>
    </row>
    <row r="93" spans="1:8" s="42" customFormat="1" ht="12.75" customHeight="1">
      <c r="A93" s="51"/>
      <c r="B93" s="51"/>
      <c r="C93" s="51"/>
      <c r="D93" s="51"/>
      <c r="E93" s="51"/>
      <c r="F93" s="51"/>
      <c r="G93" s="51"/>
      <c r="H93" s="41"/>
    </row>
    <row r="94" spans="1:8" s="42" customFormat="1" ht="12.75" customHeight="1">
      <c r="A94" s="51"/>
      <c r="B94" s="51"/>
      <c r="C94" s="51"/>
      <c r="D94" s="51"/>
      <c r="E94" s="53"/>
      <c r="F94" s="51"/>
      <c r="G94" s="51"/>
      <c r="H94" s="41"/>
    </row>
    <row r="95" spans="1:8" s="42" customFormat="1" ht="12.75" customHeight="1">
      <c r="A95" s="51"/>
      <c r="B95" s="51"/>
      <c r="C95" s="51"/>
      <c r="D95" s="51"/>
      <c r="E95" s="53"/>
      <c r="F95" s="51"/>
      <c r="G95" s="51"/>
      <c r="H95" s="41"/>
    </row>
    <row r="96" spans="1:8" s="42" customFormat="1" ht="12.75" customHeight="1">
      <c r="A96" s="51"/>
      <c r="B96" s="51"/>
      <c r="C96" s="51"/>
      <c r="D96" s="51"/>
      <c r="E96" s="53"/>
      <c r="F96" s="51"/>
      <c r="G96" s="51"/>
      <c r="H96" s="41"/>
    </row>
    <row r="97" spans="1:8" s="42" customFormat="1" ht="12.75" customHeight="1">
      <c r="A97" s="51"/>
      <c r="B97" s="51"/>
      <c r="C97" s="47"/>
      <c r="D97" s="51"/>
      <c r="E97" s="53"/>
      <c r="F97" s="51"/>
      <c r="G97" s="51"/>
      <c r="H97" s="41"/>
    </row>
    <row r="98" spans="1:8" s="42" customFormat="1" ht="12.75" customHeight="1">
      <c r="E98" s="41"/>
      <c r="H98" s="41"/>
    </row>
    <row r="99" spans="1:8" s="42" customFormat="1" ht="12.75" customHeight="1">
      <c r="E99" s="41"/>
      <c r="H99" s="41"/>
    </row>
    <row r="100" spans="1:8" s="42" customFormat="1" ht="12.75" customHeight="1">
      <c r="E100" s="41"/>
      <c r="H100" s="41"/>
    </row>
    <row r="101" spans="1:8" s="42" customFormat="1" ht="12.75" customHeight="1">
      <c r="E101" s="41"/>
      <c r="H101" s="41"/>
    </row>
    <row r="102" spans="1:8" s="42" customFormat="1" ht="12.75" customHeight="1">
      <c r="E102" s="41"/>
      <c r="H102" s="41"/>
    </row>
    <row r="103" spans="1:8" s="42" customFormat="1" ht="12.75" customHeight="1">
      <c r="E103" s="41"/>
      <c r="H103" s="41"/>
    </row>
    <row r="104" spans="1:8" s="42" customFormat="1" ht="12.75" customHeight="1">
      <c r="E104" s="41"/>
      <c r="H104" s="41"/>
    </row>
    <row r="105" spans="1:8" s="42" customFormat="1" ht="12.75" customHeight="1">
      <c r="E105" s="41"/>
      <c r="H105" s="41"/>
    </row>
    <row r="106" spans="1:8" s="42" customFormat="1" ht="12.75" customHeight="1">
      <c r="E106" s="41"/>
      <c r="H106" s="41"/>
    </row>
    <row r="107" spans="1:8" s="42" customFormat="1" ht="12.75" customHeight="1">
      <c r="E107" s="41"/>
      <c r="H107" s="41"/>
    </row>
    <row r="108" spans="1:8" s="42" customFormat="1" ht="12.75" customHeight="1">
      <c r="E108" s="41"/>
      <c r="H108" s="41"/>
    </row>
    <row r="109" spans="1:8" s="42" customFormat="1" ht="12.75" customHeight="1">
      <c r="E109" s="41"/>
      <c r="H109" s="41"/>
    </row>
    <row r="110" spans="1:8" s="42" customFormat="1" ht="12.75" customHeight="1">
      <c r="E110" s="41"/>
      <c r="H110" s="41"/>
    </row>
    <row r="111" spans="1:8" s="42" customFormat="1" ht="12.75" customHeight="1">
      <c r="E111" s="41"/>
      <c r="H111" s="41"/>
    </row>
    <row r="112" spans="1:8" s="42" customFormat="1" ht="12.75" customHeight="1">
      <c r="E112" s="41"/>
      <c r="H112" s="41"/>
    </row>
    <row r="113" spans="5:8" s="42" customFormat="1" ht="12.75" customHeight="1">
      <c r="E113" s="41"/>
      <c r="H113" s="41"/>
    </row>
    <row r="114" spans="5:8" s="42" customFormat="1" ht="12.75" customHeight="1">
      <c r="E114" s="41"/>
      <c r="H114" s="41"/>
    </row>
    <row r="115" spans="5:8" s="42" customFormat="1" ht="12.75" customHeight="1">
      <c r="E115" s="41"/>
      <c r="H115" s="41"/>
    </row>
    <row r="116" spans="5:8" s="42" customFormat="1" ht="12.75" customHeight="1">
      <c r="E116" s="41"/>
      <c r="H116" s="41"/>
    </row>
    <row r="117" spans="5:8" s="42" customFormat="1" ht="12.75" customHeight="1">
      <c r="E117" s="41"/>
      <c r="H117" s="41"/>
    </row>
    <row r="118" spans="5:8" s="42" customFormat="1" ht="12.75" customHeight="1">
      <c r="E118" s="41"/>
      <c r="H118" s="41"/>
    </row>
    <row r="119" spans="5:8" s="42" customFormat="1" ht="12.75" customHeight="1">
      <c r="E119" s="41"/>
      <c r="H119" s="41"/>
    </row>
    <row r="120" spans="5:8" s="42" customFormat="1" ht="12.75" customHeight="1">
      <c r="E120" s="41"/>
      <c r="H120" s="41"/>
    </row>
    <row r="121" spans="5:8" s="42" customFormat="1" ht="12.75" customHeight="1">
      <c r="E121" s="41"/>
      <c r="H121" s="41"/>
    </row>
    <row r="122" spans="5:8" s="42" customFormat="1" ht="12.75" customHeight="1">
      <c r="E122" s="41"/>
      <c r="H122" s="41"/>
    </row>
    <row r="123" spans="5:8" s="42" customFormat="1" ht="12.75" customHeight="1">
      <c r="E123" s="41"/>
      <c r="H123" s="41"/>
    </row>
    <row r="124" spans="5:8" s="42" customFormat="1" ht="12.75" customHeight="1">
      <c r="E124" s="41"/>
      <c r="H124" s="41"/>
    </row>
    <row r="125" spans="5:8" s="42" customFormat="1" ht="12.75" customHeight="1">
      <c r="E125" s="41"/>
      <c r="H125" s="41"/>
    </row>
    <row r="126" spans="5:8" s="42" customFormat="1" ht="12.75" customHeight="1">
      <c r="E126" s="41"/>
      <c r="H126" s="41"/>
    </row>
    <row r="127" spans="5:8" s="42" customFormat="1" ht="12.75" customHeight="1">
      <c r="E127" s="41"/>
      <c r="H127" s="41"/>
    </row>
    <row r="128" spans="5:8" s="42" customFormat="1" ht="12.75" customHeight="1">
      <c r="E128" s="41"/>
      <c r="H128" s="41"/>
    </row>
    <row r="129" spans="5:8" s="42" customFormat="1" ht="12.75" customHeight="1">
      <c r="E129" s="41"/>
      <c r="H129" s="41"/>
    </row>
    <row r="130" spans="5:8" s="42" customFormat="1" ht="12.75" customHeight="1">
      <c r="E130" s="41"/>
      <c r="H130" s="41"/>
    </row>
    <row r="131" spans="5:8" s="42" customFormat="1" ht="12.75" customHeight="1">
      <c r="E131" s="41"/>
      <c r="H131" s="41"/>
    </row>
    <row r="132" spans="5:8" s="42" customFormat="1" ht="12.75" customHeight="1">
      <c r="E132" s="41"/>
      <c r="H132" s="41"/>
    </row>
    <row r="133" spans="5:8" s="42" customFormat="1" ht="12.75" customHeight="1">
      <c r="E133" s="41"/>
      <c r="H133" s="41"/>
    </row>
    <row r="134" spans="5:8" s="42" customFormat="1" ht="12.75" customHeight="1">
      <c r="E134" s="41"/>
      <c r="H134" s="41"/>
    </row>
    <row r="135" spans="5:8" s="42" customFormat="1" ht="12.75" customHeight="1">
      <c r="E135" s="41"/>
      <c r="H135" s="41"/>
    </row>
    <row r="136" spans="5:8" s="42" customFormat="1" ht="12.75" customHeight="1">
      <c r="E136" s="41"/>
      <c r="H136" s="41"/>
    </row>
    <row r="137" spans="5:8" s="42" customFormat="1" ht="12.75" customHeight="1">
      <c r="E137" s="41"/>
      <c r="H137" s="41"/>
    </row>
    <row r="138" spans="5:8" s="42" customFormat="1" ht="12.75" customHeight="1">
      <c r="E138" s="41"/>
      <c r="H138" s="41"/>
    </row>
    <row r="139" spans="5:8" s="42" customFormat="1" ht="12.75" customHeight="1">
      <c r="E139" s="41"/>
      <c r="H139" s="41"/>
    </row>
    <row r="140" spans="5:8" s="42" customFormat="1" ht="12.75" customHeight="1">
      <c r="E140" s="41"/>
      <c r="H140" s="41"/>
    </row>
    <row r="141" spans="5:8" s="42" customFormat="1" ht="12.75" customHeight="1">
      <c r="E141" s="41"/>
      <c r="H141" s="41"/>
    </row>
    <row r="142" spans="5:8" s="42" customFormat="1" ht="12.75" customHeight="1">
      <c r="E142" s="41"/>
      <c r="H142" s="41"/>
    </row>
    <row r="143" spans="5:8" s="42" customFormat="1" ht="12.75" customHeight="1">
      <c r="E143" s="41"/>
      <c r="H143" s="41"/>
    </row>
    <row r="144" spans="5:8" s="42" customFormat="1" ht="12.75" customHeight="1">
      <c r="E144" s="41"/>
      <c r="H144" s="41"/>
    </row>
    <row r="145" spans="5:8" s="42" customFormat="1" ht="12.75" customHeight="1">
      <c r="E145" s="41"/>
      <c r="H145" s="41"/>
    </row>
    <row r="146" spans="5:8" s="42" customFormat="1" ht="12.75" customHeight="1">
      <c r="E146" s="41"/>
      <c r="H146" s="41"/>
    </row>
    <row r="147" spans="5:8" s="42" customFormat="1" ht="12.75" customHeight="1">
      <c r="E147" s="41"/>
      <c r="H147" s="41"/>
    </row>
    <row r="148" spans="5:8" s="42" customFormat="1" ht="12.75" customHeight="1">
      <c r="E148" s="41"/>
      <c r="H148" s="41"/>
    </row>
    <row r="149" spans="5:8" s="42" customFormat="1" ht="12.75" customHeight="1">
      <c r="E149" s="41"/>
      <c r="H149" s="41"/>
    </row>
    <row r="150" spans="5:8" s="42" customFormat="1" ht="12.75" customHeight="1">
      <c r="E150" s="41"/>
      <c r="H150" s="41"/>
    </row>
    <row r="151" spans="5:8" s="42" customFormat="1" ht="12.75" customHeight="1">
      <c r="E151" s="41"/>
      <c r="H151" s="41"/>
    </row>
    <row r="152" spans="5:8" s="42" customFormat="1" ht="12.75" customHeight="1">
      <c r="E152" s="41"/>
      <c r="H152" s="41"/>
    </row>
    <row r="153" spans="5:8" s="42" customFormat="1" ht="12.75" customHeight="1">
      <c r="E153" s="41"/>
      <c r="H153" s="41"/>
    </row>
    <row r="154" spans="5:8" s="42" customFormat="1" ht="12.75" customHeight="1">
      <c r="E154" s="41"/>
      <c r="H154" s="41"/>
    </row>
    <row r="155" spans="5:8" s="42" customFormat="1" ht="12.75" customHeight="1">
      <c r="E155" s="41"/>
      <c r="H155" s="41"/>
    </row>
    <row r="156" spans="5:8" s="42" customFormat="1" ht="12.75" customHeight="1">
      <c r="E156" s="41"/>
      <c r="H156" s="41"/>
    </row>
    <row r="157" spans="5:8" s="42" customFormat="1" ht="12.75" customHeight="1">
      <c r="E157" s="41"/>
      <c r="H157" s="41"/>
    </row>
    <row r="158" spans="5:8" s="42" customFormat="1" ht="12.75" customHeight="1">
      <c r="E158" s="41"/>
      <c r="H158" s="41"/>
    </row>
    <row r="159" spans="5:8" ht="12.75" customHeight="1"/>
    <row r="160" spans="5:8" ht="12.75" customHeight="1"/>
    <row r="161" spans="5:8" ht="12.75" customHeight="1"/>
    <row r="162" spans="5:8" ht="12.75" customHeight="1"/>
    <row r="163" spans="5:8" ht="12.75" customHeight="1"/>
    <row r="164" spans="5:8" ht="12.75" customHeight="1"/>
    <row r="165" spans="5:8" ht="12.75" customHeight="1"/>
    <row r="166" spans="5:8" ht="12.75" customHeight="1"/>
    <row r="167" spans="5:8" ht="12.75" customHeight="1"/>
    <row r="168" spans="5:8" ht="12.75" customHeight="1"/>
    <row r="169" spans="5:8" ht="12.75" customHeight="1"/>
    <row r="170" spans="5:8" ht="12.75" customHeight="1"/>
    <row r="171" spans="5:8" ht="12.75" customHeight="1">
      <c r="E171" s="33"/>
      <c r="H171" s="33"/>
    </row>
    <row r="172" spans="5:8" ht="12.75" customHeight="1">
      <c r="E172" s="33"/>
      <c r="H172" s="33"/>
    </row>
    <row r="173" spans="5:8" ht="12.75" customHeight="1">
      <c r="E173" s="33"/>
      <c r="H173" s="33"/>
    </row>
    <row r="174" spans="5:8" ht="12.75" customHeight="1">
      <c r="E174" s="33"/>
      <c r="H174" s="33"/>
    </row>
    <row r="175" spans="5:8" ht="12.75" customHeight="1">
      <c r="E175" s="33"/>
      <c r="H175" s="33"/>
    </row>
    <row r="176" spans="5:8" ht="12.75" customHeight="1">
      <c r="E176" s="33"/>
      <c r="H176" s="33"/>
    </row>
    <row r="177" spans="5:8" ht="12.75" customHeight="1">
      <c r="E177" s="33"/>
      <c r="H177" s="33"/>
    </row>
    <row r="178" spans="5:8" ht="12.75" customHeight="1">
      <c r="E178" s="33"/>
      <c r="H178" s="33"/>
    </row>
    <row r="179" spans="5:8" ht="12.75" customHeight="1">
      <c r="E179" s="33"/>
      <c r="H179" s="33"/>
    </row>
    <row r="180" spans="5:8" ht="12.75" customHeight="1">
      <c r="E180" s="33"/>
      <c r="H180" s="33"/>
    </row>
  </sheetData>
  <mergeCells count="1">
    <mergeCell ref="A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29" workbookViewId="0">
      <selection activeCell="K10" sqref="K10"/>
    </sheetView>
  </sheetViews>
  <sheetFormatPr defaultRowHeight="15"/>
  <cols>
    <col min="1" max="1" width="1.7109375" style="34" customWidth="1"/>
    <col min="2" max="2" width="11.28515625" style="34" customWidth="1"/>
    <col min="3" max="3" width="31.5703125" style="34" customWidth="1"/>
    <col min="4" max="4" width="38.85546875" style="34" customWidth="1"/>
    <col min="5" max="5" width="13.7109375" style="34" customWidth="1"/>
    <col min="6" max="6" width="12.140625" style="34" customWidth="1"/>
    <col min="7" max="7" width="25.7109375" style="34" customWidth="1"/>
    <col min="8" max="8" width="30.140625" style="34" customWidth="1"/>
    <col min="9" max="16384" width="9.140625" style="34"/>
  </cols>
  <sheetData>
    <row r="1" spans="1:8">
      <c r="B1" s="105" t="s">
        <v>572</v>
      </c>
      <c r="C1" s="105"/>
      <c r="D1" s="105"/>
      <c r="E1" s="105"/>
      <c r="F1" s="105"/>
      <c r="G1" s="105"/>
      <c r="H1" s="105"/>
    </row>
    <row r="2" spans="1:8" ht="34.5" customHeight="1">
      <c r="B2" s="105"/>
      <c r="C2" s="105"/>
      <c r="D2" s="105"/>
      <c r="E2" s="105"/>
      <c r="F2" s="105"/>
      <c r="G2" s="105"/>
      <c r="H2" s="105"/>
    </row>
    <row r="3" spans="1:8" ht="13.5" hidden="1" customHeight="1"/>
    <row r="4" spans="1:8" hidden="1"/>
    <row r="5" spans="1:8" ht="42.75" customHeight="1">
      <c r="B5" s="55" t="s">
        <v>94</v>
      </c>
      <c r="C5" s="55" t="s">
        <v>204</v>
      </c>
      <c r="D5" s="55" t="s">
        <v>0</v>
      </c>
      <c r="E5" s="55" t="s">
        <v>205</v>
      </c>
      <c r="F5" s="55" t="s">
        <v>207</v>
      </c>
      <c r="G5" s="56" t="s">
        <v>208</v>
      </c>
      <c r="H5" s="55" t="s">
        <v>1</v>
      </c>
    </row>
    <row r="6" spans="1:8" ht="34.5" customHeight="1">
      <c r="A6" s="57"/>
      <c r="B6" s="58" t="s">
        <v>488</v>
      </c>
      <c r="C6" s="58" t="s">
        <v>573</v>
      </c>
      <c r="D6" s="58" t="s">
        <v>489</v>
      </c>
      <c r="E6" s="58">
        <v>1580</v>
      </c>
      <c r="F6" s="58" t="s">
        <v>490</v>
      </c>
      <c r="G6" s="58"/>
      <c r="H6" s="59"/>
    </row>
    <row r="7" spans="1:8" s="57" customFormat="1" ht="34.5" customHeight="1">
      <c r="B7" s="58" t="s">
        <v>491</v>
      </c>
      <c r="C7" s="58" t="s">
        <v>574</v>
      </c>
      <c r="D7" s="58" t="s">
        <v>492</v>
      </c>
      <c r="E7" s="58">
        <v>500</v>
      </c>
      <c r="F7" s="58" t="s">
        <v>493</v>
      </c>
      <c r="G7" s="58"/>
      <c r="H7" s="59"/>
    </row>
    <row r="8" spans="1:8" s="57" customFormat="1" ht="38.25" customHeight="1">
      <c r="B8" s="58" t="s">
        <v>494</v>
      </c>
      <c r="C8" s="58" t="s">
        <v>575</v>
      </c>
      <c r="D8" s="58" t="s">
        <v>489</v>
      </c>
      <c r="E8" s="58">
        <v>1800</v>
      </c>
      <c r="F8" s="58" t="s">
        <v>495</v>
      </c>
      <c r="G8" s="58"/>
      <c r="H8" s="60" t="s">
        <v>496</v>
      </c>
    </row>
    <row r="9" spans="1:8" s="57" customFormat="1" ht="46.5" customHeight="1">
      <c r="B9" s="58"/>
      <c r="C9" s="58" t="s">
        <v>576</v>
      </c>
      <c r="D9" s="58" t="s">
        <v>497</v>
      </c>
      <c r="E9" s="58">
        <v>2500</v>
      </c>
      <c r="F9" s="58" t="s">
        <v>498</v>
      </c>
      <c r="G9" s="58"/>
      <c r="H9" s="58"/>
    </row>
    <row r="10" spans="1:8" s="61" customFormat="1" ht="44.25" customHeight="1">
      <c r="B10" s="62"/>
      <c r="C10" s="62" t="s">
        <v>577</v>
      </c>
      <c r="D10" s="62" t="s">
        <v>499</v>
      </c>
      <c r="E10" s="62">
        <f>1650+11500</f>
        <v>13150</v>
      </c>
      <c r="F10" s="62" t="s">
        <v>500</v>
      </c>
      <c r="G10" s="62"/>
      <c r="H10" s="62"/>
    </row>
    <row r="11" spans="1:8" s="57" customFormat="1" ht="73.5" customHeight="1">
      <c r="B11" s="58"/>
      <c r="C11" s="58" t="s">
        <v>578</v>
      </c>
      <c r="D11" s="58" t="s">
        <v>501</v>
      </c>
      <c r="E11" s="58">
        <v>47000</v>
      </c>
      <c r="F11" s="58" t="s">
        <v>502</v>
      </c>
      <c r="G11" s="58"/>
      <c r="H11" s="59"/>
    </row>
    <row r="12" spans="1:8" s="57" customFormat="1" ht="51" customHeight="1">
      <c r="B12" s="58" t="s">
        <v>503</v>
      </c>
      <c r="C12" s="58" t="s">
        <v>579</v>
      </c>
      <c r="D12" s="58" t="s">
        <v>504</v>
      </c>
      <c r="E12" s="58">
        <v>2600</v>
      </c>
      <c r="F12" s="58" t="s">
        <v>505</v>
      </c>
      <c r="G12" s="58" t="s">
        <v>506</v>
      </c>
      <c r="H12" s="58"/>
    </row>
    <row r="13" spans="1:8" s="61" customFormat="1" ht="90" customHeight="1">
      <c r="B13" s="62"/>
      <c r="C13" s="62" t="s">
        <v>712</v>
      </c>
      <c r="D13" s="62" t="s">
        <v>507</v>
      </c>
      <c r="E13" s="62">
        <v>11500</v>
      </c>
      <c r="F13" s="62" t="s">
        <v>508</v>
      </c>
      <c r="G13" s="62"/>
      <c r="H13" s="62"/>
    </row>
    <row r="14" spans="1:8" s="57" customFormat="1" ht="45.75" customHeight="1">
      <c r="B14" s="58" t="s">
        <v>509</v>
      </c>
      <c r="C14" s="58" t="s">
        <v>721</v>
      </c>
      <c r="D14" s="58" t="s">
        <v>492</v>
      </c>
      <c r="E14" s="58">
        <v>220</v>
      </c>
      <c r="F14" s="58" t="s">
        <v>722</v>
      </c>
      <c r="G14" s="58"/>
      <c r="H14" s="58"/>
    </row>
    <row r="15" spans="1:8" s="57" customFormat="1" ht="51" customHeight="1">
      <c r="B15" s="58" t="s">
        <v>510</v>
      </c>
      <c r="C15" s="58" t="s">
        <v>713</v>
      </c>
      <c r="D15" s="58" t="s">
        <v>511</v>
      </c>
      <c r="E15" s="58">
        <v>70000</v>
      </c>
      <c r="F15" s="58" t="s">
        <v>512</v>
      </c>
      <c r="G15" s="58" t="s">
        <v>513</v>
      </c>
      <c r="H15" s="58"/>
    </row>
    <row r="16" spans="1:8" s="61" customFormat="1" ht="42" customHeight="1">
      <c r="B16" s="62" t="s">
        <v>514</v>
      </c>
      <c r="C16" s="62" t="s">
        <v>723</v>
      </c>
      <c r="D16" s="62" t="s">
        <v>515</v>
      </c>
      <c r="E16" s="62">
        <v>150</v>
      </c>
      <c r="F16" s="62" t="s">
        <v>516</v>
      </c>
      <c r="G16" s="62"/>
      <c r="H16" s="62"/>
    </row>
    <row r="17" spans="2:8" s="61" customFormat="1" ht="52.5" customHeight="1">
      <c r="B17" s="62" t="s">
        <v>517</v>
      </c>
      <c r="C17" s="62" t="s">
        <v>724</v>
      </c>
      <c r="D17" s="62" t="s">
        <v>518</v>
      </c>
      <c r="E17" s="62">
        <v>96</v>
      </c>
      <c r="F17" s="62" t="s">
        <v>519</v>
      </c>
      <c r="G17" s="62"/>
      <c r="H17" s="62"/>
    </row>
    <row r="18" spans="2:8" s="61" customFormat="1" ht="58.5" customHeight="1">
      <c r="B18" s="62" t="s">
        <v>251</v>
      </c>
      <c r="C18" s="62" t="s">
        <v>725</v>
      </c>
      <c r="D18" s="62" t="s">
        <v>520</v>
      </c>
      <c r="E18" s="62">
        <v>756</v>
      </c>
      <c r="F18" s="62" t="s">
        <v>521</v>
      </c>
      <c r="G18" s="62"/>
      <c r="H18" s="64" t="s">
        <v>522</v>
      </c>
    </row>
    <row r="19" spans="2:8" s="61" customFormat="1" ht="46.5" customHeight="1">
      <c r="B19" s="62" t="s">
        <v>256</v>
      </c>
      <c r="C19" s="62" t="s">
        <v>726</v>
      </c>
      <c r="D19" s="62" t="s">
        <v>511</v>
      </c>
      <c r="E19" s="62">
        <v>63000</v>
      </c>
      <c r="F19" s="62" t="s">
        <v>523</v>
      </c>
      <c r="G19" s="62" t="s">
        <v>524</v>
      </c>
      <c r="H19" s="62"/>
    </row>
    <row r="20" spans="2:8" s="61" customFormat="1" ht="50.25" customHeight="1">
      <c r="B20" s="62" t="s">
        <v>260</v>
      </c>
      <c r="C20" s="62" t="s">
        <v>727</v>
      </c>
      <c r="D20" s="62" t="s">
        <v>525</v>
      </c>
      <c r="E20" s="62">
        <v>31040.9</v>
      </c>
      <c r="F20" s="62" t="s">
        <v>526</v>
      </c>
      <c r="G20" s="62" t="s">
        <v>527</v>
      </c>
      <c r="H20" s="62"/>
    </row>
    <row r="21" spans="2:8" s="61" customFormat="1" ht="45.75" customHeight="1">
      <c r="B21" s="62" t="s">
        <v>263</v>
      </c>
      <c r="C21" s="62" t="s">
        <v>728</v>
      </c>
      <c r="D21" s="62" t="s">
        <v>528</v>
      </c>
      <c r="E21" s="62">
        <v>1593000</v>
      </c>
      <c r="F21" s="62" t="s">
        <v>529</v>
      </c>
      <c r="G21" s="62" t="s">
        <v>530</v>
      </c>
      <c r="H21" s="62"/>
    </row>
    <row r="22" spans="2:8" s="61" customFormat="1" ht="45.75" customHeight="1">
      <c r="B22" s="62" t="s">
        <v>531</v>
      </c>
      <c r="C22" s="62" t="s">
        <v>731</v>
      </c>
      <c r="D22" s="62" t="s">
        <v>532</v>
      </c>
      <c r="E22" s="62">
        <v>5685</v>
      </c>
      <c r="F22" s="62" t="s">
        <v>533</v>
      </c>
      <c r="G22" s="63" t="s">
        <v>534</v>
      </c>
      <c r="H22" s="66"/>
    </row>
    <row r="23" spans="2:8" s="61" customFormat="1" ht="45.75" customHeight="1">
      <c r="B23" s="62" t="s">
        <v>331</v>
      </c>
      <c r="C23" s="62" t="s">
        <v>730</v>
      </c>
      <c r="D23" s="62" t="s">
        <v>535</v>
      </c>
      <c r="E23" s="62">
        <v>46000</v>
      </c>
      <c r="F23" s="62" t="s">
        <v>536</v>
      </c>
      <c r="G23" s="62" t="s">
        <v>537</v>
      </c>
      <c r="H23" s="66"/>
    </row>
    <row r="24" spans="2:8" s="61" customFormat="1" ht="48" customHeight="1">
      <c r="B24" s="62" t="s">
        <v>335</v>
      </c>
      <c r="C24" s="62" t="s">
        <v>729</v>
      </c>
      <c r="D24" s="62" t="s">
        <v>538</v>
      </c>
      <c r="E24" s="62">
        <v>40720</v>
      </c>
      <c r="F24" s="62" t="s">
        <v>539</v>
      </c>
      <c r="G24" s="62" t="s">
        <v>540</v>
      </c>
      <c r="H24" s="66"/>
    </row>
    <row r="25" spans="2:8" s="61" customFormat="1" ht="45.75" customHeight="1">
      <c r="B25" s="62" t="s">
        <v>338</v>
      </c>
      <c r="C25" s="62" t="s">
        <v>732</v>
      </c>
      <c r="D25" s="62" t="s">
        <v>541</v>
      </c>
      <c r="E25" s="62">
        <v>1190000</v>
      </c>
      <c r="F25" s="62" t="s">
        <v>542</v>
      </c>
      <c r="G25" s="62" t="s">
        <v>543</v>
      </c>
      <c r="H25" s="66"/>
    </row>
    <row r="26" spans="2:8" s="61" customFormat="1" ht="61.5" customHeight="1">
      <c r="B26" s="62" t="s">
        <v>342</v>
      </c>
      <c r="C26" s="62" t="s">
        <v>733</v>
      </c>
      <c r="D26" s="62" t="s">
        <v>735</v>
      </c>
      <c r="E26" s="62">
        <v>384000</v>
      </c>
      <c r="F26" s="62" t="s">
        <v>544</v>
      </c>
      <c r="G26" s="62" t="s">
        <v>545</v>
      </c>
      <c r="H26" s="66"/>
    </row>
    <row r="27" spans="2:8" s="61" customFormat="1" ht="46.5" customHeight="1">
      <c r="B27" s="62" t="s">
        <v>345</v>
      </c>
      <c r="C27" s="62" t="s">
        <v>734</v>
      </c>
      <c r="D27" s="62" t="s">
        <v>525</v>
      </c>
      <c r="E27" s="62">
        <v>22081</v>
      </c>
      <c r="F27" s="62" t="s">
        <v>546</v>
      </c>
      <c r="G27" s="62" t="s">
        <v>547</v>
      </c>
      <c r="H27" s="66"/>
    </row>
    <row r="28" spans="2:8" s="61" customFormat="1" ht="55.5" customHeight="1">
      <c r="B28" s="62" t="s">
        <v>348</v>
      </c>
      <c r="C28" s="62" t="s">
        <v>736</v>
      </c>
      <c r="D28" s="62" t="s">
        <v>548</v>
      </c>
      <c r="E28" s="62">
        <v>16986.8</v>
      </c>
      <c r="F28" s="62" t="s">
        <v>549</v>
      </c>
      <c r="G28" s="62" t="s">
        <v>550</v>
      </c>
      <c r="H28" s="66"/>
    </row>
    <row r="29" spans="2:8" s="61" customFormat="1" ht="48.75" customHeight="1">
      <c r="B29" s="62" t="s">
        <v>351</v>
      </c>
      <c r="C29" s="62" t="s">
        <v>737</v>
      </c>
      <c r="D29" s="62" t="s">
        <v>551</v>
      </c>
      <c r="E29" s="62">
        <v>1458708</v>
      </c>
      <c r="F29" s="62" t="s">
        <v>552</v>
      </c>
      <c r="G29" s="62" t="s">
        <v>553</v>
      </c>
      <c r="H29" s="66"/>
    </row>
    <row r="30" spans="2:8" s="61" customFormat="1" ht="51.75" customHeight="1">
      <c r="B30" s="62" t="s">
        <v>362</v>
      </c>
      <c r="C30" s="62" t="s">
        <v>738</v>
      </c>
      <c r="D30" s="62" t="s">
        <v>554</v>
      </c>
      <c r="E30" s="62">
        <v>47456.95</v>
      </c>
      <c r="F30" s="62" t="s">
        <v>555</v>
      </c>
      <c r="G30" s="62"/>
      <c r="H30" s="64" t="s">
        <v>496</v>
      </c>
    </row>
    <row r="31" spans="2:8" s="61" customFormat="1" ht="54" customHeight="1">
      <c r="B31" s="62" t="s">
        <v>368</v>
      </c>
      <c r="C31" s="62" t="s">
        <v>718</v>
      </c>
      <c r="D31" s="62" t="s">
        <v>556</v>
      </c>
      <c r="E31" s="62">
        <v>204500</v>
      </c>
      <c r="F31" s="62" t="s">
        <v>557</v>
      </c>
      <c r="G31" s="62" t="s">
        <v>558</v>
      </c>
      <c r="H31" s="66"/>
    </row>
    <row r="32" spans="2:8" s="57" customFormat="1" ht="42" customHeight="1">
      <c r="B32" s="58" t="s">
        <v>370</v>
      </c>
      <c r="C32" s="58" t="s">
        <v>559</v>
      </c>
      <c r="D32" s="58" t="s">
        <v>560</v>
      </c>
      <c r="E32" s="58">
        <v>93925</v>
      </c>
      <c r="F32" s="58" t="s">
        <v>561</v>
      </c>
      <c r="G32" s="58" t="s">
        <v>562</v>
      </c>
      <c r="H32" s="59"/>
    </row>
    <row r="33" spans="2:8" s="61" customFormat="1" ht="44.25" customHeight="1">
      <c r="B33" s="62" t="s">
        <v>373</v>
      </c>
      <c r="C33" s="62" t="s">
        <v>739</v>
      </c>
      <c r="D33" s="62" t="s">
        <v>563</v>
      </c>
      <c r="E33" s="62">
        <v>1690</v>
      </c>
      <c r="F33" s="62" t="s">
        <v>564</v>
      </c>
      <c r="G33" s="62" t="s">
        <v>565</v>
      </c>
      <c r="H33" s="66"/>
    </row>
    <row r="34" spans="2:8" s="67" customFormat="1" ht="60" customHeight="1">
      <c r="B34" s="62" t="s">
        <v>376</v>
      </c>
      <c r="C34" s="62" t="s">
        <v>740</v>
      </c>
      <c r="D34" s="62" t="s">
        <v>566</v>
      </c>
      <c r="E34" s="62">
        <v>87600</v>
      </c>
      <c r="F34" s="62" t="s">
        <v>567</v>
      </c>
      <c r="G34" s="62" t="s">
        <v>568</v>
      </c>
      <c r="H34" s="66"/>
    </row>
    <row r="35" spans="2:8" s="67" customFormat="1" ht="59.25" customHeight="1">
      <c r="B35" s="62" t="s">
        <v>379</v>
      </c>
      <c r="C35" s="62" t="s">
        <v>741</v>
      </c>
      <c r="D35" s="62" t="s">
        <v>569</v>
      </c>
      <c r="E35" s="62">
        <v>535806</v>
      </c>
      <c r="F35" s="62" t="s">
        <v>570</v>
      </c>
      <c r="G35" s="62" t="s">
        <v>571</v>
      </c>
      <c r="H35" s="71"/>
    </row>
    <row r="36" spans="2:8" ht="12.75" customHeight="1"/>
    <row r="37" spans="2:8" ht="12.75" customHeight="1"/>
    <row r="38" spans="2:8" ht="12.75" customHeight="1"/>
    <row r="39" spans="2:8" ht="12.75" customHeight="1"/>
    <row r="40" spans="2:8" ht="12.75" customHeight="1"/>
    <row r="41" spans="2:8" ht="12.75" customHeight="1"/>
    <row r="42" spans="2:8" ht="12.75" customHeight="1"/>
    <row r="43" spans="2:8" ht="12.75" customHeight="1"/>
    <row r="44" spans="2:8" ht="12.75" customHeight="1"/>
    <row r="45" spans="2:8" ht="12.75" customHeight="1"/>
    <row r="46" spans="2:8" ht="12.75" customHeight="1"/>
    <row r="47" spans="2:8" ht="12.75" customHeight="1"/>
    <row r="48" spans="2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</sheetData>
  <mergeCells count="1">
    <mergeCell ref="B1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I6" sqref="I6"/>
    </sheetView>
  </sheetViews>
  <sheetFormatPr defaultRowHeight="15"/>
  <cols>
    <col min="1" max="1" width="1.7109375" customWidth="1"/>
    <col min="2" max="2" width="14.85546875" customWidth="1"/>
    <col min="3" max="3" width="33.42578125" customWidth="1"/>
    <col min="4" max="4" width="40" customWidth="1"/>
    <col min="5" max="5" width="14.7109375" customWidth="1"/>
    <col min="6" max="6" width="13.85546875" customWidth="1"/>
    <col min="7" max="7" width="18.140625" customWidth="1"/>
    <col min="8" max="8" width="23.7109375" customWidth="1"/>
  </cols>
  <sheetData>
    <row r="1" spans="1:8" ht="36" customHeight="1">
      <c r="B1" s="106" t="s">
        <v>742</v>
      </c>
      <c r="C1" s="106"/>
      <c r="D1" s="106"/>
      <c r="E1" s="106"/>
      <c r="F1" s="106"/>
      <c r="G1" s="106"/>
      <c r="H1" s="106"/>
    </row>
    <row r="2" spans="1:8" ht="30">
      <c r="A2" s="69"/>
      <c r="B2" s="55" t="s">
        <v>94</v>
      </c>
      <c r="C2" s="55" t="s">
        <v>204</v>
      </c>
      <c r="D2" s="55" t="s">
        <v>0</v>
      </c>
      <c r="E2" s="55" t="s">
        <v>205</v>
      </c>
      <c r="F2" s="55" t="s">
        <v>207</v>
      </c>
      <c r="G2" s="56" t="s">
        <v>208</v>
      </c>
      <c r="H2" s="55" t="s">
        <v>1</v>
      </c>
    </row>
    <row r="3" spans="1:8" ht="45">
      <c r="A3" s="61"/>
      <c r="B3" s="62" t="s">
        <v>488</v>
      </c>
      <c r="C3" s="62" t="s">
        <v>714</v>
      </c>
      <c r="D3" s="62" t="s">
        <v>580</v>
      </c>
      <c r="E3" s="62">
        <v>169980</v>
      </c>
      <c r="F3" s="62" t="s">
        <v>581</v>
      </c>
      <c r="G3" s="62" t="s">
        <v>582</v>
      </c>
      <c r="H3" s="66"/>
    </row>
    <row r="4" spans="1:8" ht="45">
      <c r="A4" s="61"/>
      <c r="B4" s="62" t="s">
        <v>491</v>
      </c>
      <c r="C4" s="62" t="s">
        <v>715</v>
      </c>
      <c r="D4" s="62" t="s">
        <v>583</v>
      </c>
      <c r="E4" s="62">
        <v>25610</v>
      </c>
      <c r="F4" s="62" t="s">
        <v>584</v>
      </c>
      <c r="G4" s="62" t="s">
        <v>585</v>
      </c>
      <c r="H4" s="66"/>
    </row>
    <row r="5" spans="1:8" ht="45">
      <c r="A5" s="61"/>
      <c r="B5" s="62" t="s">
        <v>494</v>
      </c>
      <c r="C5" s="62" t="s">
        <v>716</v>
      </c>
      <c r="D5" s="62" t="s">
        <v>586</v>
      </c>
      <c r="E5" s="62">
        <v>91179.5</v>
      </c>
      <c r="F5" s="62" t="s">
        <v>587</v>
      </c>
      <c r="G5" s="62" t="s">
        <v>588</v>
      </c>
      <c r="H5" s="64"/>
    </row>
    <row r="6" spans="1:8" ht="45">
      <c r="A6" s="61"/>
      <c r="B6" s="62" t="s">
        <v>503</v>
      </c>
      <c r="C6" s="62" t="s">
        <v>717</v>
      </c>
      <c r="D6" s="62" t="s">
        <v>589</v>
      </c>
      <c r="E6" s="62">
        <v>11660</v>
      </c>
      <c r="F6" s="62" t="s">
        <v>590</v>
      </c>
      <c r="G6" s="62" t="s">
        <v>591</v>
      </c>
      <c r="H6" s="62"/>
    </row>
    <row r="7" spans="1:8" ht="30">
      <c r="A7" s="61"/>
      <c r="B7" s="62" t="s">
        <v>509</v>
      </c>
      <c r="C7" s="62" t="s">
        <v>665</v>
      </c>
      <c r="D7" s="62" t="s">
        <v>592</v>
      </c>
      <c r="E7" s="62">
        <v>18884.189999999999</v>
      </c>
      <c r="F7" s="62" t="s">
        <v>593</v>
      </c>
      <c r="G7" s="62" t="s">
        <v>594</v>
      </c>
      <c r="H7" s="62" t="e">
        <f>E7-#REF!</f>
        <v>#REF!</v>
      </c>
    </row>
    <row r="8" spans="1:8" ht="45">
      <c r="A8" s="61"/>
      <c r="B8" s="62" t="s">
        <v>510</v>
      </c>
      <c r="C8" s="62" t="s">
        <v>718</v>
      </c>
      <c r="D8" s="62" t="s">
        <v>583</v>
      </c>
      <c r="E8" s="62">
        <v>11845</v>
      </c>
      <c r="F8" s="62" t="s">
        <v>595</v>
      </c>
      <c r="G8" s="62" t="s">
        <v>596</v>
      </c>
      <c r="H8" s="66"/>
    </row>
    <row r="9" spans="1:8" ht="45">
      <c r="A9" s="61"/>
      <c r="B9" s="62" t="s">
        <v>597</v>
      </c>
      <c r="C9" s="62" t="s">
        <v>719</v>
      </c>
      <c r="D9" s="62" t="s">
        <v>598</v>
      </c>
      <c r="E9" s="62">
        <v>14437.25</v>
      </c>
      <c r="F9" s="62" t="s">
        <v>599</v>
      </c>
      <c r="G9" s="62" t="s">
        <v>600</v>
      </c>
      <c r="H9" s="62"/>
    </row>
    <row r="10" spans="1:8" ht="45">
      <c r="A10" s="61"/>
      <c r="B10" s="62" t="s">
        <v>514</v>
      </c>
      <c r="C10" s="62" t="s">
        <v>720</v>
      </c>
      <c r="D10" s="62" t="s">
        <v>601</v>
      </c>
      <c r="E10" s="62">
        <v>97905</v>
      </c>
      <c r="F10" s="62" t="s">
        <v>602</v>
      </c>
      <c r="G10" s="62" t="s">
        <v>603</v>
      </c>
      <c r="H10" s="62"/>
    </row>
    <row r="11" spans="1:8" ht="30">
      <c r="A11" s="61"/>
      <c r="B11" s="62" t="s">
        <v>517</v>
      </c>
      <c r="C11" s="62" t="s">
        <v>743</v>
      </c>
      <c r="D11" s="62" t="s">
        <v>604</v>
      </c>
      <c r="E11" s="62">
        <v>1220</v>
      </c>
      <c r="F11" s="62" t="s">
        <v>605</v>
      </c>
      <c r="G11" s="62"/>
      <c r="H11" s="62"/>
    </row>
    <row r="12" spans="1:8" ht="38.25">
      <c r="B12" s="62" t="s">
        <v>607</v>
      </c>
      <c r="C12" s="62" t="s">
        <v>744</v>
      </c>
      <c r="D12" s="65" t="s">
        <v>608</v>
      </c>
      <c r="E12" s="62">
        <v>59090</v>
      </c>
      <c r="F12" s="62" t="s">
        <v>609</v>
      </c>
      <c r="G12" s="62" t="s">
        <v>610</v>
      </c>
      <c r="H12" s="64"/>
    </row>
    <row r="13" spans="1:8" ht="38.25">
      <c r="B13" s="62" t="s">
        <v>611</v>
      </c>
      <c r="C13" s="62" t="s">
        <v>745</v>
      </c>
      <c r="D13" s="65" t="s">
        <v>606</v>
      </c>
      <c r="E13" s="62">
        <v>21983</v>
      </c>
      <c r="F13" s="62" t="s">
        <v>612</v>
      </c>
      <c r="G13" s="62" t="s">
        <v>613</v>
      </c>
      <c r="H13" s="64"/>
    </row>
    <row r="14" spans="1:8" ht="38.25">
      <c r="B14" s="62" t="s">
        <v>614</v>
      </c>
      <c r="C14" s="62" t="s">
        <v>746</v>
      </c>
      <c r="D14" s="65" t="s">
        <v>615</v>
      </c>
      <c r="E14" s="62">
        <v>64455</v>
      </c>
      <c r="F14" s="62" t="s">
        <v>612</v>
      </c>
      <c r="G14" s="62" t="s">
        <v>616</v>
      </c>
      <c r="H14" s="64"/>
    </row>
    <row r="15" spans="1:8" ht="38.25">
      <c r="B15" s="62" t="s">
        <v>617</v>
      </c>
      <c r="C15" s="62" t="s">
        <v>715</v>
      </c>
      <c r="D15" s="65" t="s">
        <v>618</v>
      </c>
      <c r="E15" s="62">
        <v>108800</v>
      </c>
      <c r="F15" s="62" t="s">
        <v>619</v>
      </c>
      <c r="G15" s="62" t="s">
        <v>620</v>
      </c>
      <c r="H15" s="62"/>
    </row>
    <row r="16" spans="1:8" ht="45">
      <c r="A16" s="72"/>
      <c r="B16" s="58" t="s">
        <v>621</v>
      </c>
      <c r="C16" s="58" t="s">
        <v>622</v>
      </c>
      <c r="D16" s="73" t="s">
        <v>623</v>
      </c>
      <c r="E16" s="58" t="s">
        <v>624</v>
      </c>
      <c r="F16" s="58" t="s">
        <v>625</v>
      </c>
      <c r="G16" s="58"/>
      <c r="H16" s="60" t="s">
        <v>496</v>
      </c>
    </row>
    <row r="17" spans="1:8" ht="30">
      <c r="A17" s="72"/>
      <c r="B17" s="58" t="s">
        <v>626</v>
      </c>
      <c r="C17" s="58" t="s">
        <v>747</v>
      </c>
      <c r="D17" s="58" t="s">
        <v>627</v>
      </c>
      <c r="E17" s="58">
        <v>4990</v>
      </c>
      <c r="F17" s="58" t="s">
        <v>628</v>
      </c>
      <c r="G17" s="58"/>
      <c r="H17" s="59"/>
    </row>
    <row r="18" spans="1:8" ht="38.25">
      <c r="A18" s="72"/>
      <c r="B18" s="58" t="s">
        <v>629</v>
      </c>
      <c r="C18" s="58" t="s">
        <v>749</v>
      </c>
      <c r="D18" s="73" t="s">
        <v>630</v>
      </c>
      <c r="E18" s="58">
        <v>38950</v>
      </c>
      <c r="F18" s="58" t="s">
        <v>631</v>
      </c>
      <c r="G18" s="58" t="s">
        <v>632</v>
      </c>
      <c r="H18" s="60"/>
    </row>
    <row r="19" spans="1:8" ht="30">
      <c r="A19" s="72"/>
      <c r="B19" s="58" t="s">
        <v>633</v>
      </c>
      <c r="C19" s="58" t="s">
        <v>689</v>
      </c>
      <c r="D19" s="58" t="s">
        <v>634</v>
      </c>
      <c r="E19" s="58">
        <v>12540</v>
      </c>
      <c r="F19" s="58" t="s">
        <v>635</v>
      </c>
      <c r="G19" s="58" t="s">
        <v>636</v>
      </c>
      <c r="H19" s="59"/>
    </row>
    <row r="20" spans="1:8" ht="45">
      <c r="A20" s="72"/>
      <c r="B20" s="58" t="s">
        <v>637</v>
      </c>
      <c r="C20" s="58" t="s">
        <v>638</v>
      </c>
      <c r="D20" s="58" t="s">
        <v>639</v>
      </c>
      <c r="E20" s="58">
        <v>6607500</v>
      </c>
      <c r="F20" s="58" t="s">
        <v>640</v>
      </c>
      <c r="G20" s="58" t="s">
        <v>641</v>
      </c>
      <c r="H20" s="59"/>
    </row>
    <row r="21" spans="1:8" ht="30">
      <c r="A21" s="72"/>
      <c r="B21" s="58" t="s">
        <v>642</v>
      </c>
      <c r="C21" s="58" t="s">
        <v>748</v>
      </c>
      <c r="D21" s="58" t="s">
        <v>643</v>
      </c>
      <c r="E21" s="58">
        <v>11590</v>
      </c>
      <c r="F21" s="58" t="s">
        <v>644</v>
      </c>
      <c r="G21" s="58" t="s">
        <v>645</v>
      </c>
      <c r="H21" s="59"/>
    </row>
    <row r="22" spans="1:8" ht="60">
      <c r="A22" s="72"/>
      <c r="B22" s="58" t="s">
        <v>646</v>
      </c>
      <c r="C22" s="58" t="s">
        <v>647</v>
      </c>
      <c r="D22" s="58" t="s">
        <v>648</v>
      </c>
      <c r="E22" s="58">
        <v>108000</v>
      </c>
      <c r="F22" s="58" t="s">
        <v>649</v>
      </c>
      <c r="G22" s="58" t="s">
        <v>650</v>
      </c>
      <c r="H22" s="59"/>
    </row>
    <row r="23" spans="1:8" ht="45">
      <c r="A23" s="72"/>
      <c r="B23" s="58" t="s">
        <v>651</v>
      </c>
      <c r="C23" s="58" t="s">
        <v>652</v>
      </c>
      <c r="D23" s="58" t="s">
        <v>653</v>
      </c>
      <c r="E23" s="58">
        <v>129416</v>
      </c>
      <c r="F23" s="58" t="s">
        <v>654</v>
      </c>
      <c r="G23" s="58" t="s">
        <v>655</v>
      </c>
      <c r="H23" s="60"/>
    </row>
    <row r="24" spans="1:8" ht="45">
      <c r="A24" s="72"/>
      <c r="B24" s="58" t="s">
        <v>656</v>
      </c>
      <c r="C24" s="58" t="s">
        <v>657</v>
      </c>
      <c r="D24" s="58" t="s">
        <v>658</v>
      </c>
      <c r="E24" s="58">
        <v>554979</v>
      </c>
      <c r="F24" s="58" t="s">
        <v>659</v>
      </c>
      <c r="G24" s="58" t="s">
        <v>660</v>
      </c>
      <c r="H24" s="59"/>
    </row>
    <row r="25" spans="1:8" ht="38.25">
      <c r="A25" s="72"/>
      <c r="B25" s="58" t="s">
        <v>661</v>
      </c>
      <c r="C25" s="58" t="s">
        <v>652</v>
      </c>
      <c r="D25" s="73" t="s">
        <v>653</v>
      </c>
      <c r="E25" s="58">
        <v>44700</v>
      </c>
      <c r="F25" s="58" t="s">
        <v>662</v>
      </c>
      <c r="G25" s="58" t="s">
        <v>663</v>
      </c>
      <c r="H25" s="59"/>
    </row>
    <row r="26" spans="1:8" ht="45">
      <c r="A26" s="72"/>
      <c r="B26" s="58" t="s">
        <v>664</v>
      </c>
      <c r="C26" s="58" t="s">
        <v>665</v>
      </c>
      <c r="D26" s="58" t="s">
        <v>666</v>
      </c>
      <c r="E26" s="58">
        <v>2884.41</v>
      </c>
      <c r="F26" s="58" t="s">
        <v>667</v>
      </c>
      <c r="G26" s="58" t="s">
        <v>668</v>
      </c>
      <c r="H26" s="59"/>
    </row>
    <row r="27" spans="1:8" ht="45">
      <c r="A27" s="72"/>
      <c r="B27" s="58" t="s">
        <v>669</v>
      </c>
      <c r="C27" s="58" t="s">
        <v>670</v>
      </c>
      <c r="D27" s="58" t="s">
        <v>671</v>
      </c>
      <c r="E27" s="58">
        <v>32901</v>
      </c>
      <c r="F27" s="58" t="s">
        <v>672</v>
      </c>
      <c r="G27" s="58" t="s">
        <v>673</v>
      </c>
      <c r="H27" s="59"/>
    </row>
    <row r="28" spans="1:8" ht="60">
      <c r="A28" s="72"/>
      <c r="B28" s="58" t="s">
        <v>674</v>
      </c>
      <c r="C28" s="58" t="s">
        <v>675</v>
      </c>
      <c r="D28" s="58" t="s">
        <v>676</v>
      </c>
      <c r="E28" s="58">
        <v>249000</v>
      </c>
      <c r="F28" s="58" t="s">
        <v>677</v>
      </c>
      <c r="G28" s="58" t="s">
        <v>678</v>
      </c>
      <c r="H28" s="58"/>
    </row>
    <row r="29" spans="1:8" ht="30">
      <c r="A29" s="72"/>
      <c r="B29" s="58" t="s">
        <v>679</v>
      </c>
      <c r="C29" s="58" t="s">
        <v>680</v>
      </c>
      <c r="D29" s="58" t="s">
        <v>681</v>
      </c>
      <c r="E29" s="58">
        <v>2630648</v>
      </c>
      <c r="F29" s="58" t="s">
        <v>682</v>
      </c>
      <c r="G29" s="58" t="s">
        <v>683</v>
      </c>
      <c r="H29" s="59"/>
    </row>
    <row r="30" spans="1:8" ht="30">
      <c r="A30" s="72"/>
      <c r="B30" s="58" t="s">
        <v>684</v>
      </c>
      <c r="C30" s="58" t="s">
        <v>680</v>
      </c>
      <c r="D30" s="58" t="s">
        <v>685</v>
      </c>
      <c r="E30" s="58">
        <v>1236900</v>
      </c>
      <c r="F30" s="58" t="s">
        <v>686</v>
      </c>
      <c r="G30" s="58" t="s">
        <v>687</v>
      </c>
      <c r="H30" s="58"/>
    </row>
    <row r="31" spans="1:8" ht="30">
      <c r="A31" s="72"/>
      <c r="B31" s="58" t="s">
        <v>688</v>
      </c>
      <c r="C31" s="58" t="s">
        <v>689</v>
      </c>
      <c r="D31" s="58" t="s">
        <v>690</v>
      </c>
      <c r="E31" s="58">
        <v>61766</v>
      </c>
      <c r="F31" s="58" t="s">
        <v>691</v>
      </c>
      <c r="G31" s="58" t="s">
        <v>692</v>
      </c>
      <c r="H31" s="59"/>
    </row>
    <row r="32" spans="1:8" ht="30">
      <c r="A32" s="72"/>
      <c r="B32" s="58" t="s">
        <v>693</v>
      </c>
      <c r="C32" s="58" t="s">
        <v>652</v>
      </c>
      <c r="D32" s="58" t="s">
        <v>694</v>
      </c>
      <c r="E32" s="58">
        <v>277820</v>
      </c>
      <c r="F32" s="58" t="s">
        <v>695</v>
      </c>
      <c r="G32" s="58" t="s">
        <v>696</v>
      </c>
      <c r="H32" s="59"/>
    </row>
    <row r="33" spans="1:8" ht="45">
      <c r="A33" s="72"/>
      <c r="B33" s="58" t="s">
        <v>697</v>
      </c>
      <c r="C33" s="58" t="s">
        <v>698</v>
      </c>
      <c r="D33" s="58" t="s">
        <v>699</v>
      </c>
      <c r="E33" s="58" t="s">
        <v>700</v>
      </c>
      <c r="F33" s="58" t="s">
        <v>701</v>
      </c>
      <c r="G33" s="58"/>
      <c r="H33" s="60" t="s">
        <v>496</v>
      </c>
    </row>
    <row r="34" spans="1:8" ht="30">
      <c r="A34" s="72"/>
      <c r="B34" s="58" t="s">
        <v>702</v>
      </c>
      <c r="C34" s="58" t="s">
        <v>703</v>
      </c>
      <c r="D34" s="58" t="s">
        <v>704</v>
      </c>
      <c r="E34" s="58" t="s">
        <v>705</v>
      </c>
      <c r="F34" s="58" t="s">
        <v>706</v>
      </c>
      <c r="G34" s="58"/>
      <c r="H34" s="59"/>
    </row>
    <row r="35" spans="1:8" ht="60">
      <c r="A35" s="72"/>
      <c r="B35" s="58" t="s">
        <v>707</v>
      </c>
      <c r="C35" s="58" t="s">
        <v>708</v>
      </c>
      <c r="D35" s="58" t="s">
        <v>709</v>
      </c>
      <c r="E35" s="58">
        <v>1750200</v>
      </c>
      <c r="F35" s="58" t="s">
        <v>710</v>
      </c>
      <c r="G35" s="58" t="s">
        <v>711</v>
      </c>
      <c r="H35" s="58"/>
    </row>
  </sheetData>
  <mergeCells count="1"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22" workbookViewId="0">
      <selection activeCell="E8" sqref="E8"/>
    </sheetView>
  </sheetViews>
  <sheetFormatPr defaultRowHeight="15"/>
  <cols>
    <col min="1" max="1" width="25.42578125" style="77" customWidth="1"/>
    <col min="2" max="2" width="112" style="77" customWidth="1"/>
    <col min="3" max="3" width="20.5703125" style="77" customWidth="1"/>
    <col min="4" max="16384" width="9.140625" style="77"/>
  </cols>
  <sheetData>
    <row r="1" spans="1:3" ht="33.75" customHeight="1">
      <c r="A1" s="107" t="s">
        <v>788</v>
      </c>
      <c r="B1" s="107"/>
      <c r="C1" s="107"/>
    </row>
    <row r="2" spans="1:3" ht="30">
      <c r="A2" s="74" t="s">
        <v>204</v>
      </c>
      <c r="B2" s="74" t="s">
        <v>0</v>
      </c>
      <c r="C2" s="75" t="s">
        <v>750</v>
      </c>
    </row>
    <row r="3" spans="1:3" ht="45">
      <c r="A3" s="58" t="s">
        <v>216</v>
      </c>
      <c r="B3" s="78" t="s">
        <v>751</v>
      </c>
      <c r="C3" s="76">
        <v>375760</v>
      </c>
    </row>
    <row r="4" spans="1:3" ht="30">
      <c r="A4" s="58" t="s">
        <v>752</v>
      </c>
      <c r="B4" s="78" t="s">
        <v>753</v>
      </c>
      <c r="C4" s="76">
        <v>228500</v>
      </c>
    </row>
    <row r="5" spans="1:3" ht="27.75" customHeight="1">
      <c r="A5" s="40" t="s">
        <v>754</v>
      </c>
      <c r="B5" s="79" t="s">
        <v>755</v>
      </c>
      <c r="C5" s="80">
        <v>62700</v>
      </c>
    </row>
    <row r="6" spans="1:3">
      <c r="A6" s="58" t="s">
        <v>754</v>
      </c>
      <c r="B6" s="78" t="s">
        <v>756</v>
      </c>
      <c r="C6" s="76">
        <v>55000</v>
      </c>
    </row>
    <row r="7" spans="1:3" ht="30">
      <c r="A7" s="58" t="s">
        <v>757</v>
      </c>
      <c r="B7" s="79" t="s">
        <v>758</v>
      </c>
      <c r="C7" s="76">
        <v>1500000</v>
      </c>
    </row>
    <row r="8" spans="1:3" ht="390">
      <c r="A8" s="58" t="s">
        <v>759</v>
      </c>
      <c r="B8" s="78" t="s">
        <v>760</v>
      </c>
      <c r="C8" s="76">
        <v>277333</v>
      </c>
    </row>
    <row r="9" spans="1:3" ht="30">
      <c r="A9" s="58" t="s">
        <v>761</v>
      </c>
      <c r="B9" s="78" t="s">
        <v>762</v>
      </c>
      <c r="C9" s="76">
        <v>32915</v>
      </c>
    </row>
    <row r="10" spans="1:3" ht="30">
      <c r="A10" s="58" t="s">
        <v>754</v>
      </c>
      <c r="B10" s="78" t="s">
        <v>763</v>
      </c>
      <c r="C10" s="76">
        <v>277335</v>
      </c>
    </row>
    <row r="11" spans="1:3" ht="45">
      <c r="A11" s="58" t="s">
        <v>764</v>
      </c>
      <c r="B11" s="78" t="s">
        <v>765</v>
      </c>
      <c r="C11" s="76">
        <v>19900</v>
      </c>
    </row>
    <row r="12" spans="1:3" ht="165">
      <c r="A12" s="58" t="s">
        <v>766</v>
      </c>
      <c r="B12" s="78" t="s">
        <v>767</v>
      </c>
      <c r="C12" s="76">
        <v>167000</v>
      </c>
    </row>
    <row r="13" spans="1:3" ht="30">
      <c r="A13" s="58" t="s">
        <v>759</v>
      </c>
      <c r="B13" s="78" t="s">
        <v>763</v>
      </c>
      <c r="C13" s="76">
        <v>59900</v>
      </c>
    </row>
    <row r="14" spans="1:3" ht="30">
      <c r="A14" s="58" t="s">
        <v>768</v>
      </c>
      <c r="B14" s="78" t="s">
        <v>769</v>
      </c>
      <c r="C14" s="76">
        <v>12500</v>
      </c>
    </row>
    <row r="15" spans="1:3" ht="30">
      <c r="A15" s="58" t="s">
        <v>766</v>
      </c>
      <c r="B15" s="78" t="s">
        <v>770</v>
      </c>
      <c r="C15" s="76">
        <v>59300</v>
      </c>
    </row>
    <row r="16" spans="1:3" ht="30">
      <c r="A16" s="58" t="s">
        <v>768</v>
      </c>
      <c r="B16" s="78" t="s">
        <v>771</v>
      </c>
      <c r="C16" s="76">
        <v>379500</v>
      </c>
    </row>
    <row r="17" spans="1:3" ht="30">
      <c r="A17" s="58" t="s">
        <v>772</v>
      </c>
      <c r="B17" s="78" t="s">
        <v>773</v>
      </c>
      <c r="C17" s="76" t="s">
        <v>774</v>
      </c>
    </row>
    <row r="18" spans="1:3" ht="30">
      <c r="A18" s="58" t="s">
        <v>775</v>
      </c>
      <c r="B18" s="78" t="s">
        <v>776</v>
      </c>
      <c r="C18" s="81">
        <v>43981.1</v>
      </c>
    </row>
    <row r="19" spans="1:3" ht="30">
      <c r="A19" s="58" t="s">
        <v>754</v>
      </c>
      <c r="B19" s="78" t="s">
        <v>777</v>
      </c>
      <c r="C19" s="76">
        <v>108999</v>
      </c>
    </row>
    <row r="20" spans="1:3" ht="30">
      <c r="A20" s="58" t="s">
        <v>778</v>
      </c>
      <c r="B20" s="78" t="s">
        <v>779</v>
      </c>
      <c r="C20" s="76">
        <v>20497</v>
      </c>
    </row>
    <row r="21" spans="1:3" ht="45">
      <c r="A21" s="82" t="s">
        <v>780</v>
      </c>
      <c r="B21" s="83" t="s">
        <v>781</v>
      </c>
      <c r="C21" s="84">
        <v>39375.49</v>
      </c>
    </row>
    <row r="22" spans="1:3" ht="30">
      <c r="A22" s="58" t="s">
        <v>782</v>
      </c>
      <c r="B22" s="78" t="s">
        <v>783</v>
      </c>
      <c r="C22" s="85">
        <v>34311.160000000003</v>
      </c>
    </row>
    <row r="23" spans="1:3" ht="30">
      <c r="A23" s="58" t="s">
        <v>784</v>
      </c>
      <c r="B23" s="78" t="s">
        <v>785</v>
      </c>
      <c r="C23" s="76">
        <v>59000</v>
      </c>
    </row>
    <row r="24" spans="1:3" ht="30">
      <c r="A24" s="58" t="s">
        <v>786</v>
      </c>
      <c r="B24" s="78" t="s">
        <v>787</v>
      </c>
      <c r="C24" s="76">
        <v>523600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201-2013</vt:lpstr>
      <vt:lpstr>2014</vt:lpstr>
      <vt:lpstr>2015</vt:lpstr>
      <vt:lpstr>2016</vt:lpstr>
      <vt:lpstr>2017</vt:lpstr>
      <vt:lpstr>2018</vt:lpstr>
      <vt:lpstr>2019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Abramishvili</dc:creator>
  <cp:lastModifiedBy>Tamar Shalamberidze</cp:lastModifiedBy>
  <cp:lastPrinted>2014-02-25T14:15:14Z</cp:lastPrinted>
  <dcterms:created xsi:type="dcterms:W3CDTF">2012-04-10T07:04:47Z</dcterms:created>
  <dcterms:modified xsi:type="dcterms:W3CDTF">2020-01-20T13:00:14Z</dcterms:modified>
</cp:coreProperties>
</file>