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defaultThemeVersion="124226"/>
  <mc:AlternateContent xmlns:mc="http://schemas.openxmlformats.org/markup-compatibility/2006">
    <mc:Choice Requires="x15">
      <x15ac:absPath xmlns:x15ac="http://schemas.microsoft.com/office/spreadsheetml/2010/11/ac" url="/Users/likagamgebeli/Dropbox/EU - MOH Work/"/>
    </mc:Choice>
  </mc:AlternateContent>
  <xr:revisionPtr revIDLastSave="0" documentId="8_{EA92F0DD-8CB0-4B4A-B6FA-86256F31017E}" xr6:coauthVersionLast="45" xr6:coauthVersionMax="45" xr10:uidLastSave="{00000000-0000-0000-0000-000000000000}"/>
  <bookViews>
    <workbookView xWindow="0" yWindow="460" windowWidth="23260" windowHeight="12440" xr2:uid="{00000000-000D-0000-FFFF-FFFF00000000}"/>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7" l="1"/>
  <c r="G9" i="7"/>
  <c r="G10" i="7"/>
  <c r="E18" i="7"/>
  <c r="H18" i="7"/>
  <c r="G18" i="7" s="1"/>
  <c r="H19" i="7"/>
  <c r="H20" i="7"/>
  <c r="H21" i="7"/>
  <c r="H22" i="7"/>
  <c r="H24" i="7"/>
  <c r="G24" i="7" s="1"/>
  <c r="H3" i="7"/>
  <c r="H7" i="7"/>
  <c r="H11" i="7"/>
  <c r="H15" i="7"/>
  <c r="H25" i="7"/>
  <c r="G25" i="7" s="1"/>
  <c r="H26" i="7"/>
  <c r="H27" i="7"/>
  <c r="H28" i="7"/>
  <c r="G28" i="7" s="1"/>
  <c r="G12" i="7"/>
  <c r="G13" i="7"/>
  <c r="G16" i="7"/>
  <c r="G21" i="7"/>
  <c r="C23" i="7"/>
  <c r="G14" i="7"/>
  <c r="G19" i="7"/>
  <c r="G22" i="7"/>
  <c r="C16" i="8"/>
  <c r="C15" i="8"/>
  <c r="C14" i="8"/>
  <c r="F14" i="8" s="1"/>
  <c r="G14" i="8" s="1"/>
  <c r="E28" i="7"/>
  <c r="G12" i="8"/>
  <c r="F15" i="8"/>
  <c r="G15" i="8" s="1"/>
  <c r="F16" i="8"/>
  <c r="G16" i="8" s="1"/>
  <c r="C17" i="8"/>
  <c r="F17" i="8" s="1"/>
  <c r="G17" i="8" s="1"/>
  <c r="E21" i="7"/>
  <c r="E22" i="7"/>
  <c r="E24" i="7"/>
  <c r="E25" i="7"/>
  <c r="B4" i="7"/>
  <c r="C18" i="8" l="1"/>
  <c r="F18" i="8" s="1"/>
  <c r="G18" i="8" s="1"/>
  <c r="G20" i="8"/>
  <c r="C27" i="7" s="1"/>
  <c r="G27" i="7" s="1"/>
  <c r="C15" i="7"/>
  <c r="G15" i="7" s="1"/>
  <c r="H10" i="8"/>
  <c r="C26" i="7" l="1"/>
  <c r="G26" i="7" s="1"/>
  <c r="E27" i="7"/>
  <c r="D25" i="6"/>
  <c r="D24" i="6"/>
  <c r="D23" i="6"/>
  <c r="D22" i="6"/>
  <c r="D21" i="6"/>
  <c r="D20" i="6" l="1"/>
  <c r="D19" i="6"/>
  <c r="D17" i="6"/>
  <c r="J33" i="6" l="1"/>
  <c r="C4" i="7" s="1"/>
  <c r="F32" i="1"/>
  <c r="F7" i="2"/>
  <c r="F8" i="2"/>
  <c r="F9" i="2"/>
  <c r="F10" i="2"/>
  <c r="F11" i="2"/>
  <c r="F12" i="2"/>
  <c r="F13" i="2"/>
  <c r="F14" i="2"/>
  <c r="F15" i="2"/>
  <c r="F16" i="2"/>
  <c r="F17" i="2"/>
  <c r="F18" i="2"/>
  <c r="F19" i="2"/>
  <c r="F20" i="2"/>
  <c r="F21" i="2"/>
  <c r="F22" i="2"/>
  <c r="F23" i="2"/>
  <c r="F24" i="2"/>
  <c r="F25" i="2"/>
  <c r="F26" i="2"/>
  <c r="F27" i="2"/>
  <c r="F5" i="3"/>
  <c r="F6" i="3"/>
  <c r="F22" i="3" s="1"/>
  <c r="F7" i="3"/>
  <c r="F8" i="3"/>
  <c r="F9" i="3"/>
  <c r="F10" i="3"/>
  <c r="F11" i="3"/>
  <c r="F12" i="3"/>
  <c r="F13" i="3"/>
  <c r="F14" i="3"/>
  <c r="F15" i="3"/>
  <c r="F16" i="3"/>
  <c r="F17" i="3"/>
  <c r="F18" i="3"/>
  <c r="F19" i="3"/>
  <c r="F20" i="3"/>
  <c r="F6" i="4"/>
  <c r="F7" i="4"/>
  <c r="F8" i="4"/>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1" i="7"/>
  <c r="G11" i="7" s="1"/>
  <c r="C17" i="7"/>
  <c r="C20" i="7"/>
  <c r="H2" i="7"/>
  <c r="C7" i="7"/>
  <c r="G7"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F29" i="5" s="1"/>
  <c r="H7" i="5"/>
  <c r="H5" i="5" s="1"/>
  <c r="F7" i="5"/>
  <c r="I5" i="5"/>
  <c r="H27" i="2"/>
  <c r="H26" i="2"/>
  <c r="H25" i="2"/>
  <c r="H24" i="2"/>
  <c r="H23" i="2"/>
  <c r="H22" i="2"/>
  <c r="H21" i="2"/>
  <c r="H20" i="2"/>
  <c r="H19" i="2"/>
  <c r="H18" i="2"/>
  <c r="H17" i="2"/>
  <c r="H16" i="2"/>
  <c r="H15" i="2"/>
  <c r="H14" i="2"/>
  <c r="H13" i="2"/>
  <c r="H12" i="2"/>
  <c r="H11" i="2"/>
  <c r="H10" i="2"/>
  <c r="H9" i="2"/>
  <c r="H8" i="2"/>
  <c r="H7" i="2"/>
  <c r="I5" i="2"/>
  <c r="F23" i="4" l="1"/>
  <c r="H5" i="2"/>
  <c r="J31" i="6"/>
  <c r="J34" i="6" s="1"/>
  <c r="F29" i="2"/>
  <c r="C5" i="7" s="1"/>
  <c r="G5" i="7" s="1"/>
  <c r="E4" i="7"/>
  <c r="G4" i="7"/>
  <c r="C6" i="7"/>
  <c r="G6" i="7" s="1"/>
  <c r="E5" i="7"/>
  <c r="J32" i="6"/>
  <c r="K32" i="6"/>
  <c r="E7" i="7"/>
  <c r="E11" i="7"/>
  <c r="E15" i="7"/>
  <c r="K31" i="6"/>
  <c r="F36" i="6"/>
  <c r="D36" i="6"/>
  <c r="F38" i="6" s="1"/>
  <c r="C3" i="7" l="1"/>
  <c r="G3" i="7" s="1"/>
  <c r="E3" i="7"/>
  <c r="C2" i="7"/>
  <c r="G2" i="7" s="1"/>
  <c r="G30" i="7" l="1"/>
  <c r="E2" i="7"/>
  <c r="E30" i="7" s="1"/>
  <c r="D30" i="7" s="1"/>
</calcChain>
</file>

<file path=xl/sharedStrings.xml><?xml version="1.0" encoding="utf-8"?>
<sst xmlns="http://schemas.openxmlformats.org/spreadsheetml/2006/main" count="349" uniqueCount="250">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</sst>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s>
  <fonts count="46"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sz val="10"/>
      <color rgb="FFFF0000"/>
      <name val="Arial"/>
      <family val="2"/>
    </font>
    <font>
      <b/>
      <sz val="11"/>
      <color theme="1"/>
      <name val="Calibri"/>
      <family val="2"/>
      <scheme val="minor"/>
    </font>
    <font>
      <b/>
      <sz val="10"/>
      <color theme="1"/>
      <name val="Arial"/>
      <family val="2"/>
      <charset val="204"/>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9">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168" fontId="36" fillId="16" borderId="0" xfId="0" applyNumberFormat="1" applyFont="1" applyFill="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15" fillId="0"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8" fillId="0" borderId="7" xfId="0" applyFont="1" applyBorder="1"/>
    <xf numFmtId="169" fontId="38" fillId="0" borderId="7" xfId="8" applyNumberFormat="1" applyFont="1" applyBorder="1"/>
    <xf numFmtId="0" fontId="38" fillId="10" borderId="7" xfId="0" applyFont="1" applyFill="1" applyBorder="1"/>
    <xf numFmtId="169" fontId="38" fillId="10" borderId="7" xfId="8" applyNumberFormat="1" applyFont="1" applyFill="1" applyBorder="1"/>
    <xf numFmtId="169" fontId="0" fillId="0" borderId="0" xfId="0" applyNumberFormat="1"/>
    <xf numFmtId="0" fontId="39" fillId="0" borderId="0" xfId="0" applyFont="1"/>
    <xf numFmtId="0" fontId="0" fillId="0" borderId="1" xfId="0" applyBorder="1"/>
    <xf numFmtId="43" fontId="0" fillId="0" borderId="1" xfId="8" applyFont="1" applyBorder="1"/>
    <xf numFmtId="0" fontId="40" fillId="0" borderId="0" xfId="0" applyFont="1"/>
    <xf numFmtId="0" fontId="41" fillId="0" borderId="0" xfId="0" applyFont="1"/>
    <xf numFmtId="43" fontId="41" fillId="0" borderId="0" xfId="8" applyFont="1"/>
    <xf numFmtId="0" fontId="0" fillId="0" borderId="0" xfId="0" applyFont="1"/>
    <xf numFmtId="0" fontId="0" fillId="0" borderId="0" xfId="0" applyAlignment="1">
      <alignment horizontal="center"/>
    </xf>
    <xf numFmtId="0" fontId="41" fillId="0" borderId="0" xfId="0" applyFont="1" applyAlignment="1">
      <alignment horizontal="center"/>
    </xf>
    <xf numFmtId="170" fontId="0" fillId="0" borderId="0" xfId="0" applyNumberFormat="1"/>
    <xf numFmtId="170" fontId="41" fillId="0" borderId="0" xfId="0" applyNumberFormat="1" applyFont="1"/>
    <xf numFmtId="168" fontId="37" fillId="17" borderId="0" xfId="0" applyNumberFormat="1" applyFont="1" applyFill="1"/>
    <xf numFmtId="168" fontId="13" fillId="17" borderId="0" xfId="0" applyNumberFormat="1" applyFont="1" applyFill="1"/>
    <xf numFmtId="0" fontId="42" fillId="0" borderId="0" xfId="0" applyFont="1" applyAlignment="1">
      <alignment horizontal="center"/>
    </xf>
    <xf numFmtId="0" fontId="42" fillId="0" borderId="0" xfId="0" applyFont="1" applyFill="1" applyAlignment="1">
      <alignment horizontal="center"/>
    </xf>
    <xf numFmtId="43" fontId="39" fillId="0" borderId="0" xfId="8" applyFont="1"/>
    <xf numFmtId="0" fontId="44" fillId="0" borderId="0" xfId="0" applyFont="1"/>
    <xf numFmtId="0" fontId="45" fillId="0" borderId="0" xfId="0" applyFont="1"/>
    <xf numFmtId="0" fontId="42" fillId="18" borderId="0" xfId="0" applyFont="1" applyFill="1"/>
    <xf numFmtId="0" fontId="43" fillId="18" borderId="0" xfId="0" applyFont="1" applyFill="1"/>
    <xf numFmtId="170" fontId="42" fillId="18" borderId="0" xfId="0" applyNumberFormat="1" applyFont="1" applyFill="1"/>
    <xf numFmtId="0" fontId="41" fillId="19" borderId="0" xfId="0" applyFont="1" applyFill="1"/>
    <xf numFmtId="168" fontId="0" fillId="0" borderId="0" xfId="0" applyNumberFormat="1"/>
    <xf numFmtId="168" fontId="0" fillId="0" borderId="0" xfId="0" applyNumberFormat="1" applyFill="1"/>
    <xf numFmtId="164" fontId="14" fillId="0" borderId="0" xfId="0" applyNumberFormat="1" applyFont="1"/>
    <xf numFmtId="9" fontId="38" fillId="0" borderId="0" xfId="0" applyNumberFormat="1" applyFont="1"/>
    <xf numFmtId="168" fontId="36" fillId="20" borderId="0" xfId="0" applyNumberFormat="1" applyFont="1" applyFill="1"/>
    <xf numFmtId="0" fontId="0" fillId="0" borderId="1" xfId="0" applyBorder="1" applyAlignment="1">
      <alignment horizontal="left"/>
    </xf>
  </cellXfs>
  <cellStyles count="9">
    <cellStyle name="Comma" xfId="8" builtinId="3"/>
    <cellStyle name="Currency" xfId="7" builtinId="4"/>
    <cellStyle name="Currency 2" xfId="6" xr:uid="{00000000-0005-0000-0000-000002000000}"/>
    <cellStyle name="Good" xfId="5" builtinId="26"/>
    <cellStyle name="Good 2" xfId="3" xr:uid="{00000000-0005-0000-0000-000004000000}"/>
    <cellStyle name="Normal" xfId="0" builtinId="0"/>
    <cellStyle name="Normal 2" xfId="2" xr:uid="{00000000-0005-0000-0000-000006000000}"/>
    <cellStyle name="Normal 3" xfId="1" xr:uid="{00000000-0005-0000-0000-000007000000}"/>
    <cellStyle name="Normal 5"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tabSelected="1" topLeftCell="A18" zoomScale="110" zoomScaleNormal="110" workbookViewId="0">
      <selection activeCell="D25" sqref="D25"/>
    </sheetView>
  </sheetViews>
  <sheetFormatPr baseColWidth="10" defaultColWidth="8.83203125" defaultRowHeight="15" x14ac:dyDescent="0.2"/>
  <cols>
    <col min="2" max="2" width="39.33203125" customWidth="1"/>
    <col min="3" max="3" width="25" customWidth="1"/>
    <col min="4" max="4" width="88.5" customWidth="1"/>
    <col min="5" max="5" width="22" customWidth="1"/>
    <col min="6" max="6" width="18.33203125" customWidth="1"/>
    <col min="7" max="7" width="37.1640625" customWidth="1"/>
    <col min="8" max="8" width="18.5" customWidth="1"/>
    <col min="9" max="9" width="19.6640625" style="132" customWidth="1"/>
  </cols>
  <sheetData>
    <row r="1" spans="1:9" ht="58.5" customHeight="1" x14ac:dyDescent="0.2">
      <c r="B1" s="117" t="s">
        <v>176</v>
      </c>
      <c r="C1" s="117" t="s">
        <v>199</v>
      </c>
      <c r="D1" s="117" t="s">
        <v>190</v>
      </c>
      <c r="E1" s="128" t="s">
        <v>200</v>
      </c>
      <c r="F1" s="130" t="s">
        <v>201</v>
      </c>
      <c r="G1" s="128" t="s">
        <v>202</v>
      </c>
      <c r="H1" s="130" t="s">
        <v>201</v>
      </c>
      <c r="I1" s="131"/>
    </row>
    <row r="2" spans="1:9" ht="57" x14ac:dyDescent="0.2">
      <c r="B2" s="73" t="s">
        <v>177</v>
      </c>
      <c r="C2" s="153">
        <f>PPEs!J32+PPEs!K32</f>
        <v>65614100</v>
      </c>
      <c r="D2" s="127" t="s">
        <v>194</v>
      </c>
      <c r="E2" s="118">
        <f>C2*F2</f>
        <v>45929870</v>
      </c>
      <c r="F2" s="129">
        <v>0.7</v>
      </c>
      <c r="G2" s="118">
        <f>C2*H2</f>
        <v>19684230.000000004</v>
      </c>
      <c r="H2" s="129">
        <f>100%-F2</f>
        <v>0.30000000000000004</v>
      </c>
      <c r="I2" s="164"/>
    </row>
    <row r="3" spans="1:9" ht="16" x14ac:dyDescent="0.2">
      <c r="B3" s="73" t="s">
        <v>193</v>
      </c>
      <c r="C3" s="153">
        <f>PPEs!J31+PPEs!K31</f>
        <v>9160860</v>
      </c>
      <c r="D3" s="73" t="s">
        <v>191</v>
      </c>
      <c r="E3" s="118">
        <f>C3*F3</f>
        <v>9160860</v>
      </c>
      <c r="F3" s="129">
        <v>1</v>
      </c>
      <c r="G3" s="118">
        <f t="shared" ref="G3:G11" si="0">C3*H3</f>
        <v>0</v>
      </c>
      <c r="H3" s="129">
        <f>100%-F3</f>
        <v>0</v>
      </c>
      <c r="I3" s="164"/>
    </row>
    <row r="4" spans="1:9" ht="16" x14ac:dyDescent="0.2">
      <c r="B4" s="73" t="str">
        <f>PPEs!I33</f>
        <v>Emergency/Ambulance service equipment</v>
      </c>
      <c r="C4" s="153">
        <f>PPEs!J33</f>
        <v>14925000</v>
      </c>
      <c r="D4" s="73" t="s">
        <v>222</v>
      </c>
      <c r="E4" s="118">
        <f>C4*F4</f>
        <v>14925000</v>
      </c>
      <c r="F4" s="129">
        <v>1</v>
      </c>
      <c r="G4" s="118">
        <f t="shared" si="0"/>
        <v>0</v>
      </c>
      <c r="H4" s="129"/>
      <c r="I4" s="164"/>
    </row>
    <row r="5" spans="1:9" ht="71" x14ac:dyDescent="0.2">
      <c r="B5" s="73" t="s">
        <v>178</v>
      </c>
      <c r="C5" s="153">
        <f>'Lugar - testing'!F32+'PPE - reg.labs'!F29+'Testing - reg.labs'!F22+'Abkhazia - labs'!F23</f>
        <v>975296.25722711417</v>
      </c>
      <c r="D5" s="127" t="s">
        <v>192</v>
      </c>
      <c r="E5" s="115">
        <f>C5*F5</f>
        <v>3901185.0289084567</v>
      </c>
      <c r="F5" s="166">
        <v>4</v>
      </c>
      <c r="G5" s="118">
        <f t="shared" si="0"/>
        <v>1950592.5144542283</v>
      </c>
      <c r="H5" s="166">
        <v>2</v>
      </c>
      <c r="I5" s="164"/>
    </row>
    <row r="6" spans="1:9" ht="19" x14ac:dyDescent="0.25">
      <c r="B6" s="116" t="s">
        <v>179</v>
      </c>
      <c r="C6" s="152">
        <f>C7+C11+C15+C17+C20</f>
        <v>77500000</v>
      </c>
      <c r="D6" s="73"/>
      <c r="E6" s="73"/>
      <c r="F6" s="129"/>
      <c r="G6" s="118">
        <f t="shared" si="0"/>
        <v>0</v>
      </c>
      <c r="H6" s="129"/>
      <c r="I6" s="164"/>
    </row>
    <row r="7" spans="1:9" x14ac:dyDescent="0.2">
      <c r="A7">
        <v>1</v>
      </c>
      <c r="B7" s="73" t="s">
        <v>195</v>
      </c>
      <c r="C7" s="121">
        <f>C8+C9+C10</f>
        <v>25000000</v>
      </c>
      <c r="D7" s="73" t="s">
        <v>180</v>
      </c>
      <c r="E7" s="118">
        <f>C7*F7</f>
        <v>25000000</v>
      </c>
      <c r="F7" s="129">
        <v>1</v>
      </c>
      <c r="G7" s="118">
        <f t="shared" si="0"/>
        <v>0</v>
      </c>
      <c r="H7" s="129">
        <f>100%-F7</f>
        <v>0</v>
      </c>
      <c r="I7" s="164"/>
    </row>
    <row r="8" spans="1:9" x14ac:dyDescent="0.2">
      <c r="B8" s="73" t="s">
        <v>185</v>
      </c>
      <c r="C8" s="118">
        <v>12000000</v>
      </c>
      <c r="D8" s="73"/>
      <c r="E8" s="73"/>
      <c r="F8" s="129"/>
      <c r="G8" s="118">
        <f t="shared" si="0"/>
        <v>0</v>
      </c>
      <c r="H8" s="129"/>
      <c r="I8" s="164"/>
    </row>
    <row r="9" spans="1:9" x14ac:dyDescent="0.2">
      <c r="B9" s="73" t="s">
        <v>186</v>
      </c>
      <c r="C9" s="118">
        <v>5000000</v>
      </c>
      <c r="D9" s="73"/>
      <c r="E9" s="73"/>
      <c r="F9" s="129"/>
      <c r="G9" s="118">
        <f t="shared" si="0"/>
        <v>0</v>
      </c>
      <c r="H9" s="129"/>
      <c r="I9" s="164"/>
    </row>
    <row r="10" spans="1:9" x14ac:dyDescent="0.2">
      <c r="B10" s="73" t="s">
        <v>166</v>
      </c>
      <c r="C10" s="118">
        <v>8000000</v>
      </c>
      <c r="D10" s="73"/>
      <c r="E10" s="73"/>
      <c r="F10" s="129"/>
      <c r="G10" s="118">
        <f t="shared" si="0"/>
        <v>0</v>
      </c>
      <c r="H10" s="129"/>
      <c r="I10" s="164"/>
    </row>
    <row r="11" spans="1:9" x14ac:dyDescent="0.2">
      <c r="A11">
        <v>2</v>
      </c>
      <c r="B11" s="73" t="s">
        <v>196</v>
      </c>
      <c r="C11" s="121">
        <f>C12+C13</f>
        <v>17000000</v>
      </c>
      <c r="D11" s="73" t="s">
        <v>181</v>
      </c>
      <c r="E11" s="119">
        <f>C11*F11</f>
        <v>8500000</v>
      </c>
      <c r="F11" s="129">
        <v>0.5</v>
      </c>
      <c r="G11" s="118">
        <f t="shared" si="0"/>
        <v>8500000</v>
      </c>
      <c r="H11" s="129">
        <f>100%-F11</f>
        <v>0.5</v>
      </c>
      <c r="I11" s="164"/>
    </row>
    <row r="12" spans="1:9" x14ac:dyDescent="0.2">
      <c r="B12" s="73" t="s">
        <v>186</v>
      </c>
      <c r="C12" s="118">
        <v>10000000</v>
      </c>
      <c r="D12" s="73"/>
      <c r="E12" s="73"/>
      <c r="F12" s="129"/>
      <c r="G12" s="118">
        <f t="shared" ref="G12:G28" si="1">C12*H12</f>
        <v>0</v>
      </c>
      <c r="H12" s="129"/>
      <c r="I12" s="164"/>
    </row>
    <row r="13" spans="1:9" x14ac:dyDescent="0.2">
      <c r="B13" s="73" t="s">
        <v>166</v>
      </c>
      <c r="C13" s="118">
        <v>7000000</v>
      </c>
      <c r="D13" s="120"/>
      <c r="E13" s="73"/>
      <c r="F13" s="129"/>
      <c r="G13" s="118">
        <f t="shared" si="1"/>
        <v>0</v>
      </c>
      <c r="H13" s="129"/>
      <c r="I13" s="164"/>
    </row>
    <row r="14" spans="1:9" x14ac:dyDescent="0.2">
      <c r="B14" s="73"/>
      <c r="C14" s="115"/>
      <c r="D14" s="73"/>
      <c r="E14" s="73"/>
      <c r="F14" s="129"/>
      <c r="G14" s="118">
        <f t="shared" si="1"/>
        <v>0</v>
      </c>
      <c r="H14" s="129"/>
      <c r="I14" s="164"/>
    </row>
    <row r="15" spans="1:9" x14ac:dyDescent="0.2">
      <c r="A15">
        <v>3</v>
      </c>
      <c r="B15" s="73" t="s">
        <v>197</v>
      </c>
      <c r="C15" s="121">
        <f>C16</f>
        <v>13500000</v>
      </c>
      <c r="D15" s="73" t="s">
        <v>182</v>
      </c>
      <c r="E15" s="119">
        <f>C15*F15</f>
        <v>13500000</v>
      </c>
      <c r="F15" s="129">
        <v>1</v>
      </c>
      <c r="G15" s="118">
        <f t="shared" si="1"/>
        <v>0</v>
      </c>
      <c r="H15" s="129">
        <f>100%-F15</f>
        <v>0</v>
      </c>
      <c r="I15" s="164"/>
    </row>
    <row r="16" spans="1:9" x14ac:dyDescent="0.2">
      <c r="B16" s="73" t="s">
        <v>187</v>
      </c>
      <c r="C16" s="119">
        <v>13500000</v>
      </c>
      <c r="D16" s="73"/>
      <c r="E16" s="73"/>
      <c r="F16" s="129"/>
      <c r="G16" s="118">
        <f t="shared" si="1"/>
        <v>0</v>
      </c>
      <c r="H16" s="129"/>
      <c r="I16" s="164"/>
    </row>
    <row r="17" spans="1:9" x14ac:dyDescent="0.2">
      <c r="A17">
        <v>4</v>
      </c>
      <c r="B17" s="73" t="s">
        <v>188</v>
      </c>
      <c r="C17" s="122">
        <f>C18</f>
        <v>10000000</v>
      </c>
      <c r="D17" s="73" t="s">
        <v>183</v>
      </c>
      <c r="E17" s="115"/>
      <c r="F17" s="129"/>
      <c r="G17" s="118"/>
      <c r="H17" s="129"/>
      <c r="I17" s="164"/>
    </row>
    <row r="18" spans="1:9" x14ac:dyDescent="0.2">
      <c r="B18" s="73" t="s">
        <v>166</v>
      </c>
      <c r="C18" s="115">
        <v>10000000</v>
      </c>
      <c r="D18" s="73"/>
      <c r="E18" s="165">
        <f>C18*F18</f>
        <v>10000000</v>
      </c>
      <c r="F18" s="129">
        <v>1</v>
      </c>
      <c r="G18" s="118">
        <f t="shared" si="1"/>
        <v>0</v>
      </c>
      <c r="H18" s="129">
        <f t="shared" ref="H18:H24" si="2">100%-F18</f>
        <v>0</v>
      </c>
      <c r="I18" s="164"/>
    </row>
    <row r="19" spans="1:9" x14ac:dyDescent="0.2">
      <c r="B19" s="73"/>
      <c r="C19" s="115"/>
      <c r="D19" s="73"/>
      <c r="E19" s="73"/>
      <c r="F19" s="129"/>
      <c r="G19" s="118">
        <f t="shared" si="1"/>
        <v>0</v>
      </c>
      <c r="H19" s="129">
        <f t="shared" si="2"/>
        <v>1</v>
      </c>
      <c r="I19" s="164"/>
    </row>
    <row r="20" spans="1:9" x14ac:dyDescent="0.2">
      <c r="A20">
        <v>5</v>
      </c>
      <c r="B20" s="73" t="s">
        <v>198</v>
      </c>
      <c r="C20" s="122">
        <f>C21+C22</f>
        <v>12000000</v>
      </c>
      <c r="D20" s="73" t="s">
        <v>184</v>
      </c>
      <c r="E20" s="115"/>
      <c r="F20" s="129"/>
      <c r="G20" s="118"/>
      <c r="H20" s="129">
        <f t="shared" si="2"/>
        <v>1</v>
      </c>
      <c r="I20" s="164"/>
    </row>
    <row r="21" spans="1:9" x14ac:dyDescent="0.2">
      <c r="B21" s="73" t="s">
        <v>186</v>
      </c>
      <c r="C21" s="118">
        <v>5000000</v>
      </c>
      <c r="E21" s="115">
        <f>C21*F21</f>
        <v>2500000</v>
      </c>
      <c r="F21" s="129">
        <v>0.5</v>
      </c>
      <c r="G21" s="118">
        <f t="shared" si="1"/>
        <v>2500000</v>
      </c>
      <c r="H21" s="129">
        <f t="shared" si="2"/>
        <v>0.5</v>
      </c>
      <c r="I21" s="164"/>
    </row>
    <row r="22" spans="1:9" x14ac:dyDescent="0.2">
      <c r="B22" s="73" t="s">
        <v>166</v>
      </c>
      <c r="C22" s="118">
        <v>7000000</v>
      </c>
      <c r="E22" s="115">
        <f>C22*F22</f>
        <v>3500000</v>
      </c>
      <c r="F22" s="129">
        <v>0.5</v>
      </c>
      <c r="G22" s="118">
        <f t="shared" si="1"/>
        <v>3500000</v>
      </c>
      <c r="H22" s="129">
        <f t="shared" si="2"/>
        <v>0.5</v>
      </c>
      <c r="I22" s="164"/>
    </row>
    <row r="23" spans="1:9" ht="19" x14ac:dyDescent="0.25">
      <c r="A23">
        <v>6</v>
      </c>
      <c r="B23" s="144" t="s">
        <v>224</v>
      </c>
      <c r="C23" s="152">
        <f>C24+C25</f>
        <v>20000000</v>
      </c>
      <c r="E23" s="115"/>
      <c r="F23" s="129"/>
      <c r="G23" s="118"/>
      <c r="H23" s="129"/>
      <c r="I23" s="164"/>
    </row>
    <row r="24" spans="1:9" x14ac:dyDescent="0.2">
      <c r="B24" s="73" t="s">
        <v>225</v>
      </c>
      <c r="C24" s="118">
        <v>10000000</v>
      </c>
      <c r="E24" s="115">
        <f>C24*F24</f>
        <v>10000000</v>
      </c>
      <c r="F24" s="129">
        <v>1</v>
      </c>
      <c r="G24" s="118">
        <f t="shared" si="1"/>
        <v>0</v>
      </c>
      <c r="H24" s="129">
        <f t="shared" si="2"/>
        <v>0</v>
      </c>
      <c r="I24" s="164"/>
    </row>
    <row r="25" spans="1:9" x14ac:dyDescent="0.2">
      <c r="B25" s="73" t="s">
        <v>226</v>
      </c>
      <c r="C25" s="118">
        <v>10000000</v>
      </c>
      <c r="E25" s="115">
        <f>C25*F25</f>
        <v>7000000</v>
      </c>
      <c r="F25" s="129">
        <v>0.7</v>
      </c>
      <c r="G25" s="118">
        <f t="shared" si="1"/>
        <v>3000000.0000000005</v>
      </c>
      <c r="H25" s="129">
        <f>100%-F25</f>
        <v>0.30000000000000004</v>
      </c>
      <c r="I25" s="164"/>
    </row>
    <row r="26" spans="1:9" ht="19" x14ac:dyDescent="0.25">
      <c r="B26" s="144" t="s">
        <v>223</v>
      </c>
      <c r="C26" s="152">
        <f>C27+C28</f>
        <v>25575483.870967738</v>
      </c>
      <c r="E26" s="115"/>
      <c r="F26" s="129">
        <v>1</v>
      </c>
      <c r="G26" s="118">
        <f t="shared" si="1"/>
        <v>0</v>
      </c>
      <c r="H26" s="129">
        <f>100%-F26</f>
        <v>0</v>
      </c>
      <c r="I26" s="164"/>
    </row>
    <row r="27" spans="1:9" ht="58.25" customHeight="1" x14ac:dyDescent="0.2">
      <c r="B27" s="127" t="s">
        <v>227</v>
      </c>
      <c r="C27" s="118">
        <f>Servicecosts!G20</f>
        <v>15575483.87096774</v>
      </c>
      <c r="D27" s="127" t="s">
        <v>246</v>
      </c>
      <c r="E27" s="115">
        <f>C27*F27</f>
        <v>15575483.87096774</v>
      </c>
      <c r="F27" s="129">
        <v>1</v>
      </c>
      <c r="G27" s="118">
        <f t="shared" si="1"/>
        <v>0</v>
      </c>
      <c r="H27" s="129">
        <f>100%-F27</f>
        <v>0</v>
      </c>
      <c r="I27" s="164"/>
    </row>
    <row r="28" spans="1:9" ht="29" x14ac:dyDescent="0.2">
      <c r="B28" s="73" t="s">
        <v>228</v>
      </c>
      <c r="C28" s="118">
        <v>10000000</v>
      </c>
      <c r="D28" s="127" t="s">
        <v>229</v>
      </c>
      <c r="E28" s="115">
        <f>C28*F28</f>
        <v>10000000</v>
      </c>
      <c r="F28" s="129">
        <v>1</v>
      </c>
      <c r="G28" s="118">
        <f t="shared" si="1"/>
        <v>0</v>
      </c>
      <c r="H28" s="129">
        <f>100%-F28</f>
        <v>0</v>
      </c>
      <c r="I28" s="164"/>
    </row>
    <row r="29" spans="1:9" s="154" customFormat="1" ht="20" x14ac:dyDescent="0.2">
      <c r="E29" s="154" t="s">
        <v>247</v>
      </c>
      <c r="G29" s="154" t="s">
        <v>248</v>
      </c>
      <c r="I29" s="155"/>
    </row>
    <row r="30" spans="1:9" ht="20" x14ac:dyDescent="0.2">
      <c r="B30" s="73" t="s">
        <v>168</v>
      </c>
      <c r="D30" s="167">
        <f>E30+G30</f>
        <v>218627221.41433042</v>
      </c>
      <c r="E30" s="126">
        <f>SUM(E2:E28)</f>
        <v>179492398.89987621</v>
      </c>
      <c r="F30" s="126"/>
      <c r="G30" s="126">
        <f>SUM(G2:G28)</f>
        <v>39134822.514454231</v>
      </c>
      <c r="H30" s="126"/>
    </row>
    <row r="32" spans="1:9" x14ac:dyDescent="0.2">
      <c r="G32" s="163"/>
    </row>
    <row r="33" spans="8:8" x14ac:dyDescent="0.2">
      <c r="H33" s="1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20"/>
  <sheetViews>
    <sheetView workbookViewId="0">
      <selection sqref="A1:XFD11"/>
    </sheetView>
  </sheetViews>
  <sheetFormatPr baseColWidth="10" defaultColWidth="8.83203125" defaultRowHeight="15" x14ac:dyDescent="0.2"/>
  <cols>
    <col min="2" max="2" width="53.1640625" customWidth="1"/>
    <col min="3" max="3" width="20" customWidth="1"/>
    <col min="5" max="5" width="17.6640625" customWidth="1"/>
    <col min="6" max="6" width="13.5" bestFit="1" customWidth="1"/>
    <col min="7" max="7" width="26.5" customWidth="1"/>
    <col min="8" max="8" width="15" customWidth="1"/>
    <col min="9" max="9" width="18.83203125" customWidth="1"/>
    <col min="10" max="10" width="9" bestFit="1" customWidth="1"/>
  </cols>
  <sheetData>
    <row r="3" spans="2:9" hidden="1" x14ac:dyDescent="0.2">
      <c r="B3" s="168" t="s">
        <v>212</v>
      </c>
      <c r="C3" s="168"/>
      <c r="D3" s="168"/>
      <c r="E3" s="168"/>
      <c r="F3" s="168"/>
      <c r="G3" s="168"/>
      <c r="H3" s="143">
        <v>40000000</v>
      </c>
      <c r="I3" s="142" t="s">
        <v>218</v>
      </c>
    </row>
    <row r="4" spans="2:9" hidden="1" x14ac:dyDescent="0.2">
      <c r="B4" s="168" t="s">
        <v>213</v>
      </c>
      <c r="C4" s="168"/>
      <c r="D4" s="168"/>
      <c r="E4" s="168"/>
      <c r="F4" s="168"/>
      <c r="G4" s="168"/>
      <c r="H4" s="143">
        <v>30000000</v>
      </c>
      <c r="I4" s="142" t="s">
        <v>219</v>
      </c>
    </row>
    <row r="5" spans="2:9" hidden="1" x14ac:dyDescent="0.2">
      <c r="B5" s="168" t="s">
        <v>214</v>
      </c>
      <c r="C5" s="168"/>
      <c r="D5" s="168"/>
      <c r="E5" s="168"/>
      <c r="F5" s="168"/>
      <c r="G5" s="168"/>
      <c r="H5" s="143">
        <v>40000000</v>
      </c>
      <c r="I5" s="143"/>
    </row>
    <row r="6" spans="2:9" hidden="1" x14ac:dyDescent="0.2">
      <c r="B6" s="168" t="s">
        <v>215</v>
      </c>
      <c r="C6" s="168"/>
      <c r="D6" s="168"/>
      <c r="E6" s="168"/>
      <c r="F6" s="168"/>
      <c r="G6" s="168"/>
      <c r="H6" s="143">
        <v>30000000</v>
      </c>
      <c r="I6" s="142"/>
    </row>
    <row r="7" spans="2:9" hidden="1" x14ac:dyDescent="0.2">
      <c r="B7" s="168" t="s">
        <v>216</v>
      </c>
      <c r="C7" s="168"/>
      <c r="D7" s="168"/>
      <c r="E7" s="168"/>
      <c r="F7" s="168"/>
      <c r="G7" s="168"/>
      <c r="H7" s="143">
        <v>37800000</v>
      </c>
      <c r="I7" s="142"/>
    </row>
    <row r="8" spans="2:9" hidden="1" x14ac:dyDescent="0.2">
      <c r="B8" s="168" t="s">
        <v>220</v>
      </c>
      <c r="C8" s="168"/>
      <c r="D8" s="168"/>
      <c r="E8" s="168"/>
      <c r="F8" s="168"/>
      <c r="G8" s="168"/>
      <c r="H8" s="143">
        <v>20000000</v>
      </c>
      <c r="I8" s="142"/>
    </row>
    <row r="9" spans="2:9" hidden="1" x14ac:dyDescent="0.2">
      <c r="B9" s="168" t="s">
        <v>217</v>
      </c>
      <c r="C9" s="168"/>
      <c r="D9" s="168"/>
      <c r="E9" s="168"/>
      <c r="F9" s="168"/>
      <c r="G9" s="168"/>
      <c r="H9" s="143">
        <v>30000000</v>
      </c>
      <c r="I9" s="142"/>
    </row>
    <row r="10" spans="2:9" hidden="1" x14ac:dyDescent="0.2">
      <c r="H10" s="156">
        <f>SUM(H3:H9)</f>
        <v>227800000</v>
      </c>
    </row>
    <row r="11" spans="2:9" ht="21" x14ac:dyDescent="0.25">
      <c r="B11" s="157" t="s">
        <v>245</v>
      </c>
      <c r="C11" s="157" t="s">
        <v>235</v>
      </c>
      <c r="D11" s="157" t="s">
        <v>236</v>
      </c>
      <c r="E11" s="158"/>
      <c r="F11" s="157" t="s">
        <v>243</v>
      </c>
      <c r="G11" s="157" t="s">
        <v>244</v>
      </c>
      <c r="H11" s="145" t="s">
        <v>249</v>
      </c>
    </row>
    <row r="12" spans="2:9" x14ac:dyDescent="0.2">
      <c r="B12" s="145" t="s">
        <v>230</v>
      </c>
      <c r="C12" s="146">
        <v>800000</v>
      </c>
      <c r="D12" s="148">
        <v>1</v>
      </c>
      <c r="G12" s="151">
        <f>C12/H14</f>
        <v>258064.51612903224</v>
      </c>
    </row>
    <row r="13" spans="2:9" x14ac:dyDescent="0.2">
      <c r="B13" s="145" t="s">
        <v>231</v>
      </c>
      <c r="D13" s="148"/>
      <c r="G13" s="145"/>
    </row>
    <row r="14" spans="2:9" x14ac:dyDescent="0.2">
      <c r="B14" s="145" t="s">
        <v>232</v>
      </c>
      <c r="C14" s="145">
        <f>120*1050*30</f>
        <v>3780000</v>
      </c>
      <c r="D14" s="149">
        <v>2</v>
      </c>
      <c r="E14" s="145" t="s">
        <v>237</v>
      </c>
      <c r="F14" s="145">
        <f>C14*D14</f>
        <v>7560000</v>
      </c>
      <c r="G14" s="151">
        <f>F14/$H$14</f>
        <v>2438709.6774193547</v>
      </c>
      <c r="H14" s="162">
        <v>3.1</v>
      </c>
    </row>
    <row r="15" spans="2:9" x14ac:dyDescent="0.2">
      <c r="B15" s="145" t="s">
        <v>233</v>
      </c>
      <c r="C15" s="145">
        <f>120*2000*30</f>
        <v>7200000</v>
      </c>
      <c r="D15" s="149">
        <v>1</v>
      </c>
      <c r="E15" s="145" t="s">
        <v>238</v>
      </c>
      <c r="F15" s="145">
        <f t="shared" ref="F15:F18" si="0">C15*D15</f>
        <v>7200000</v>
      </c>
      <c r="G15" s="151">
        <f t="shared" ref="G15:G18" si="1">F15/$H$14</f>
        <v>2322580.6451612902</v>
      </c>
    </row>
    <row r="16" spans="2:9" x14ac:dyDescent="0.2">
      <c r="B16" s="145" t="s">
        <v>234</v>
      </c>
      <c r="C16" s="145">
        <f>120*4040*30</f>
        <v>14544000</v>
      </c>
      <c r="D16" s="149">
        <v>1</v>
      </c>
      <c r="E16" s="145" t="s">
        <v>239</v>
      </c>
      <c r="F16" s="145">
        <f t="shared" si="0"/>
        <v>14544000</v>
      </c>
      <c r="G16" s="151">
        <f t="shared" si="1"/>
        <v>4691612.9032258065</v>
      </c>
    </row>
    <row r="17" spans="2:8" x14ac:dyDescent="0.2">
      <c r="B17" s="145" t="s">
        <v>240</v>
      </c>
      <c r="C17" s="145">
        <f>C15</f>
        <v>7200000</v>
      </c>
      <c r="D17" s="149">
        <v>2</v>
      </c>
      <c r="E17" s="145" t="s">
        <v>241</v>
      </c>
      <c r="F17" s="145">
        <f t="shared" si="0"/>
        <v>14400000</v>
      </c>
      <c r="G17" s="151">
        <f t="shared" si="1"/>
        <v>4645161.2903225804</v>
      </c>
    </row>
    <row r="18" spans="2:8" x14ac:dyDescent="0.2">
      <c r="C18" s="147">
        <f>C14</f>
        <v>3780000</v>
      </c>
      <c r="D18" s="148">
        <v>1</v>
      </c>
      <c r="E18" s="145" t="s">
        <v>242</v>
      </c>
      <c r="F18" s="145">
        <f t="shared" si="0"/>
        <v>3780000</v>
      </c>
      <c r="G18" s="151">
        <f t="shared" si="1"/>
        <v>1219354.8387096773</v>
      </c>
    </row>
    <row r="19" spans="2:8" x14ac:dyDescent="0.2">
      <c r="D19" s="148"/>
    </row>
    <row r="20" spans="2:8" ht="21" x14ac:dyDescent="0.25">
      <c r="B20" s="159" t="s">
        <v>168</v>
      </c>
      <c r="C20" s="160"/>
      <c r="D20" s="160"/>
      <c r="E20" s="160"/>
      <c r="F20" s="160"/>
      <c r="G20" s="161">
        <f>G12+G14+G15+G16+G17+G18</f>
        <v>15575483.87096774</v>
      </c>
      <c r="H20" s="150"/>
    </row>
  </sheetData>
  <mergeCells count="7">
    <mergeCell ref="B9:G9"/>
    <mergeCell ref="B3:G3"/>
    <mergeCell ref="B4:G4"/>
    <mergeCell ref="B5:G5"/>
    <mergeCell ref="B8:G8"/>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38"/>
  <sheetViews>
    <sheetView topLeftCell="A11" zoomScale="90" zoomScaleNormal="90" workbookViewId="0">
      <selection activeCell="K37" sqref="K37"/>
    </sheetView>
  </sheetViews>
  <sheetFormatPr baseColWidth="10" defaultColWidth="8.83203125" defaultRowHeight="15" x14ac:dyDescent="0.2"/>
  <cols>
    <col min="1" max="1" width="55.83203125" style="40" customWidth="1"/>
    <col min="2" max="2" width="9.83203125" style="40" customWidth="1"/>
    <col min="3" max="3" width="11.5" style="40" customWidth="1"/>
    <col min="4" max="4" width="17.5" style="40" customWidth="1"/>
    <col min="5" max="5" width="12.1640625" style="40" customWidth="1"/>
    <col min="6" max="6" width="17.6640625" style="40" customWidth="1"/>
    <col min="8" max="8" width="3.5" customWidth="1"/>
    <col min="9" max="9" width="26.6640625" customWidth="1"/>
    <col min="10" max="10" width="16.83203125" bestFit="1" customWidth="1"/>
    <col min="11" max="11" width="15.5" customWidth="1"/>
    <col min="14" max="14" width="12.1640625" bestFit="1" customWidth="1"/>
  </cols>
  <sheetData>
    <row r="2" spans="1:6" ht="16" x14ac:dyDescent="0.2">
      <c r="A2" s="8" t="s">
        <v>136</v>
      </c>
    </row>
    <row r="3" spans="1:6" ht="16" thickBot="1" x14ac:dyDescent="0.25"/>
    <row r="4" spans="1:6" ht="46" x14ac:dyDescent="0.2">
      <c r="A4" s="74"/>
      <c r="B4" s="75" t="s">
        <v>137</v>
      </c>
      <c r="C4" s="76" t="s">
        <v>138</v>
      </c>
      <c r="D4" s="76" t="s">
        <v>139</v>
      </c>
      <c r="E4" s="77" t="s">
        <v>140</v>
      </c>
      <c r="F4" s="78" t="s">
        <v>141</v>
      </c>
    </row>
    <row r="5" spans="1:6" x14ac:dyDescent="0.2">
      <c r="A5" s="79" t="s">
        <v>142</v>
      </c>
      <c r="B5" s="80">
        <v>7.0000000000000007E-2</v>
      </c>
      <c r="C5" s="80">
        <v>15000000</v>
      </c>
      <c r="D5" s="124">
        <f t="shared" ref="D5:D32" si="0">C5*B5</f>
        <v>1050000</v>
      </c>
      <c r="E5" s="80">
        <v>4000000</v>
      </c>
      <c r="F5" s="81">
        <f t="shared" ref="F5:F34" si="1">E5*B5</f>
        <v>280000</v>
      </c>
    </row>
    <row r="6" spans="1:6" x14ac:dyDescent="0.2">
      <c r="A6" s="82" t="s">
        <v>143</v>
      </c>
      <c r="B6" s="83">
        <v>0.8</v>
      </c>
      <c r="C6" s="83">
        <v>20000000</v>
      </c>
      <c r="D6" s="123">
        <f t="shared" si="0"/>
        <v>16000000</v>
      </c>
      <c r="E6" s="83">
        <v>4000000</v>
      </c>
      <c r="F6" s="84">
        <f t="shared" si="1"/>
        <v>3200000</v>
      </c>
    </row>
    <row r="7" spans="1:6" x14ac:dyDescent="0.2">
      <c r="A7" s="85" t="s">
        <v>144</v>
      </c>
      <c r="B7" s="86">
        <v>13</v>
      </c>
      <c r="C7" s="86">
        <v>100000</v>
      </c>
      <c r="D7" s="124">
        <f t="shared" si="0"/>
        <v>1300000</v>
      </c>
      <c r="E7" s="86">
        <v>100000</v>
      </c>
      <c r="F7" s="87">
        <f t="shared" si="1"/>
        <v>1300000</v>
      </c>
    </row>
    <row r="8" spans="1:6" x14ac:dyDescent="0.2">
      <c r="A8" s="82" t="s">
        <v>145</v>
      </c>
      <c r="B8" s="83">
        <v>0.66</v>
      </c>
      <c r="C8" s="83">
        <v>30000000</v>
      </c>
      <c r="D8" s="123">
        <f t="shared" si="0"/>
        <v>19800000</v>
      </c>
      <c r="E8" s="83">
        <v>10000000</v>
      </c>
      <c r="F8" s="84">
        <f t="shared" si="1"/>
        <v>6600000</v>
      </c>
    </row>
    <row r="9" spans="1:6" x14ac:dyDescent="0.2">
      <c r="A9" s="85" t="s">
        <v>146</v>
      </c>
      <c r="B9" s="86">
        <v>0.66</v>
      </c>
      <c r="C9" s="86">
        <v>3000000</v>
      </c>
      <c r="D9" s="124">
        <f t="shared" si="0"/>
        <v>1980000</v>
      </c>
      <c r="E9" s="86">
        <v>1000000</v>
      </c>
      <c r="F9" s="87">
        <f t="shared" si="1"/>
        <v>660000</v>
      </c>
    </row>
    <row r="10" spans="1:6" x14ac:dyDescent="0.2">
      <c r="A10" s="82" t="s">
        <v>147</v>
      </c>
      <c r="B10" s="83">
        <v>400</v>
      </c>
      <c r="C10" s="83">
        <v>25</v>
      </c>
      <c r="D10" s="123">
        <f t="shared" si="0"/>
        <v>10000</v>
      </c>
      <c r="E10" s="83">
        <v>4</v>
      </c>
      <c r="F10" s="84">
        <f t="shared" si="1"/>
        <v>1600</v>
      </c>
    </row>
    <row r="11" spans="1:6" x14ac:dyDescent="0.2">
      <c r="A11" s="85" t="s">
        <v>148</v>
      </c>
      <c r="B11" s="86">
        <v>10</v>
      </c>
      <c r="C11" s="86">
        <v>100000</v>
      </c>
      <c r="D11" s="124">
        <f t="shared" si="0"/>
        <v>1000000</v>
      </c>
      <c r="E11" s="86">
        <v>42000</v>
      </c>
      <c r="F11" s="87">
        <f t="shared" si="1"/>
        <v>420000</v>
      </c>
    </row>
    <row r="12" spans="1:6" x14ac:dyDescent="0.2">
      <c r="A12" s="82" t="s">
        <v>149</v>
      </c>
      <c r="B12" s="83">
        <v>12</v>
      </c>
      <c r="C12" s="83">
        <v>100000</v>
      </c>
      <c r="D12" s="123">
        <f t="shared" si="0"/>
        <v>1200000</v>
      </c>
      <c r="E12" s="83">
        <v>42000</v>
      </c>
      <c r="F12" s="84">
        <f t="shared" si="1"/>
        <v>504000</v>
      </c>
    </row>
    <row r="13" spans="1:6" x14ac:dyDescent="0.2">
      <c r="A13" s="85" t="s">
        <v>150</v>
      </c>
      <c r="B13" s="86">
        <v>15</v>
      </c>
      <c r="C13" s="86">
        <v>50000</v>
      </c>
      <c r="D13" s="124">
        <f t="shared" si="0"/>
        <v>750000</v>
      </c>
      <c r="E13" s="86">
        <v>10000</v>
      </c>
      <c r="F13" s="87">
        <f t="shared" si="1"/>
        <v>150000</v>
      </c>
    </row>
    <row r="14" spans="1:6" x14ac:dyDescent="0.2">
      <c r="A14" s="82" t="s">
        <v>151</v>
      </c>
      <c r="B14" s="83">
        <v>5</v>
      </c>
      <c r="C14" s="83">
        <v>200000</v>
      </c>
      <c r="D14" s="123">
        <f t="shared" si="0"/>
        <v>1000000</v>
      </c>
      <c r="E14" s="83">
        <v>20000</v>
      </c>
      <c r="F14" s="84">
        <f t="shared" si="1"/>
        <v>100000</v>
      </c>
    </row>
    <row r="15" spans="1:6" x14ac:dyDescent="0.2">
      <c r="A15" s="85" t="s">
        <v>152</v>
      </c>
      <c r="B15" s="86">
        <v>4</v>
      </c>
      <c r="C15" s="86">
        <v>1000</v>
      </c>
      <c r="D15" s="124">
        <f t="shared" si="0"/>
        <v>4000</v>
      </c>
      <c r="E15" s="86">
        <v>1000</v>
      </c>
      <c r="F15" s="87">
        <f t="shared" si="1"/>
        <v>4000</v>
      </c>
    </row>
    <row r="16" spans="1:6" ht="12.75" customHeight="1" x14ac:dyDescent="0.2">
      <c r="A16" s="82" t="s">
        <v>153</v>
      </c>
      <c r="B16" s="83">
        <v>25</v>
      </c>
      <c r="C16" s="83">
        <v>2000</v>
      </c>
      <c r="D16" s="123">
        <f t="shared" si="0"/>
        <v>50000</v>
      </c>
      <c r="E16" s="83">
        <v>20</v>
      </c>
      <c r="F16" s="84">
        <f t="shared" si="1"/>
        <v>500</v>
      </c>
    </row>
    <row r="17" spans="1:11" ht="31.5" customHeight="1" x14ac:dyDescent="0.2">
      <c r="A17" s="133" t="s">
        <v>204</v>
      </c>
      <c r="B17" s="138">
        <v>25000</v>
      </c>
      <c r="C17" s="138">
        <v>50</v>
      </c>
      <c r="D17" s="139">
        <f t="shared" si="0"/>
        <v>1250000</v>
      </c>
      <c r="E17" s="83"/>
      <c r="F17" s="84"/>
    </row>
    <row r="18" spans="1:11" x14ac:dyDescent="0.2">
      <c r="A18" s="85" t="s">
        <v>154</v>
      </c>
      <c r="B18" s="86">
        <v>14000</v>
      </c>
      <c r="C18" s="86">
        <v>320</v>
      </c>
      <c r="D18" s="124">
        <f t="shared" si="0"/>
        <v>4480000</v>
      </c>
      <c r="E18" s="86">
        <v>30</v>
      </c>
      <c r="F18" s="87">
        <f t="shared" si="1"/>
        <v>420000</v>
      </c>
    </row>
    <row r="19" spans="1:11" ht="29" x14ac:dyDescent="0.2">
      <c r="A19" s="134" t="s">
        <v>205</v>
      </c>
      <c r="B19" s="136">
        <v>4000</v>
      </c>
      <c r="C19" s="136">
        <v>350</v>
      </c>
      <c r="D19" s="137">
        <f t="shared" si="0"/>
        <v>1400000</v>
      </c>
      <c r="E19" s="86"/>
      <c r="F19" s="87"/>
    </row>
    <row r="20" spans="1:11" x14ac:dyDescent="0.2">
      <c r="A20" s="135" t="s">
        <v>206</v>
      </c>
      <c r="B20" s="136">
        <v>1400</v>
      </c>
      <c r="C20" s="136">
        <v>1150</v>
      </c>
      <c r="D20" s="137">
        <f t="shared" si="0"/>
        <v>1610000</v>
      </c>
      <c r="E20" s="86"/>
      <c r="F20" s="87"/>
    </row>
    <row r="21" spans="1:11" x14ac:dyDescent="0.2">
      <c r="A21" s="135" t="s">
        <v>207</v>
      </c>
      <c r="B21" s="136">
        <v>60000</v>
      </c>
      <c r="C21" s="136">
        <v>50</v>
      </c>
      <c r="D21" s="137">
        <f t="shared" si="0"/>
        <v>3000000</v>
      </c>
      <c r="E21" s="86"/>
      <c r="F21" s="87"/>
    </row>
    <row r="22" spans="1:11" x14ac:dyDescent="0.2">
      <c r="A22" s="135" t="s">
        <v>208</v>
      </c>
      <c r="B22" s="136">
        <v>80000</v>
      </c>
      <c r="C22" s="136">
        <v>30</v>
      </c>
      <c r="D22" s="137">
        <f t="shared" si="0"/>
        <v>2400000</v>
      </c>
      <c r="E22" s="86"/>
      <c r="F22" s="87"/>
    </row>
    <row r="23" spans="1:11" x14ac:dyDescent="0.2">
      <c r="A23" s="135" t="s">
        <v>209</v>
      </c>
      <c r="B23" s="136">
        <v>30000</v>
      </c>
      <c r="C23" s="136">
        <v>90</v>
      </c>
      <c r="D23" s="137">
        <f t="shared" si="0"/>
        <v>2700000</v>
      </c>
      <c r="E23" s="86"/>
      <c r="F23" s="87"/>
    </row>
    <row r="24" spans="1:11" x14ac:dyDescent="0.2">
      <c r="A24" s="135" t="s">
        <v>210</v>
      </c>
      <c r="B24" s="136">
        <v>1500</v>
      </c>
      <c r="C24" s="136">
        <v>950</v>
      </c>
      <c r="D24" s="137">
        <f t="shared" si="0"/>
        <v>1425000</v>
      </c>
      <c r="E24" s="86"/>
      <c r="F24" s="87"/>
    </row>
    <row r="25" spans="1:11" x14ac:dyDescent="0.2">
      <c r="A25" s="135" t="s">
        <v>211</v>
      </c>
      <c r="B25" s="136">
        <v>1200</v>
      </c>
      <c r="C25" s="136">
        <v>950</v>
      </c>
      <c r="D25" s="137">
        <f t="shared" si="0"/>
        <v>1140000</v>
      </c>
      <c r="E25" s="86"/>
      <c r="F25" s="87"/>
    </row>
    <row r="26" spans="1:11" x14ac:dyDescent="0.2">
      <c r="A26" s="82" t="s">
        <v>155</v>
      </c>
      <c r="B26" s="83">
        <v>75000</v>
      </c>
      <c r="C26" s="83">
        <v>20</v>
      </c>
      <c r="D26" s="123">
        <f t="shared" si="0"/>
        <v>1500000</v>
      </c>
      <c r="E26" s="83">
        <v>2</v>
      </c>
      <c r="F26" s="84">
        <f t="shared" si="1"/>
        <v>150000</v>
      </c>
    </row>
    <row r="27" spans="1:11" x14ac:dyDescent="0.2">
      <c r="A27" s="85" t="s">
        <v>156</v>
      </c>
      <c r="B27" s="86">
        <v>18</v>
      </c>
      <c r="C27" s="86">
        <v>320</v>
      </c>
      <c r="D27" s="124">
        <f t="shared" si="0"/>
        <v>5760</v>
      </c>
      <c r="E27" s="86">
        <v>50</v>
      </c>
      <c r="F27" s="87">
        <f t="shared" si="1"/>
        <v>900</v>
      </c>
    </row>
    <row r="28" spans="1:11" x14ac:dyDescent="0.2">
      <c r="A28" s="82" t="s">
        <v>157</v>
      </c>
      <c r="B28" s="83">
        <v>15</v>
      </c>
      <c r="C28" s="123">
        <v>450000</v>
      </c>
      <c r="D28" s="123">
        <f t="shared" si="0"/>
        <v>6750000</v>
      </c>
      <c r="E28" s="83">
        <v>100000</v>
      </c>
      <c r="F28" s="84">
        <f t="shared" si="1"/>
        <v>1500000</v>
      </c>
    </row>
    <row r="29" spans="1:11" x14ac:dyDescent="0.2">
      <c r="A29" s="85" t="s">
        <v>158</v>
      </c>
      <c r="B29" s="86">
        <v>4500</v>
      </c>
      <c r="C29" s="86">
        <v>20</v>
      </c>
      <c r="D29" s="124">
        <f t="shared" si="0"/>
        <v>90000</v>
      </c>
      <c r="E29" s="86">
        <v>3</v>
      </c>
      <c r="F29" s="87">
        <f t="shared" si="1"/>
        <v>13500</v>
      </c>
    </row>
    <row r="30" spans="1:11" x14ac:dyDescent="0.2">
      <c r="A30" s="82" t="s">
        <v>159</v>
      </c>
      <c r="B30" s="83">
        <v>7</v>
      </c>
      <c r="C30" s="83">
        <v>250000</v>
      </c>
      <c r="D30" s="123">
        <f t="shared" si="0"/>
        <v>1750000</v>
      </c>
      <c r="E30" s="83">
        <v>60000</v>
      </c>
      <c r="F30" s="84">
        <f t="shared" si="1"/>
        <v>420000</v>
      </c>
      <c r="I30" s="99"/>
      <c r="J30" s="107" t="s">
        <v>167</v>
      </c>
      <c r="K30" s="107" t="s">
        <v>203</v>
      </c>
    </row>
    <row r="31" spans="1:11" x14ac:dyDescent="0.2">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
      <c r="A32" s="82" t="s">
        <v>161</v>
      </c>
      <c r="B32" s="83">
        <v>25000</v>
      </c>
      <c r="C32" s="83">
        <v>10</v>
      </c>
      <c r="D32" s="123">
        <f t="shared" si="0"/>
        <v>250000</v>
      </c>
      <c r="E32" s="83">
        <v>3</v>
      </c>
      <c r="F32" s="84">
        <f t="shared" si="1"/>
        <v>75000</v>
      </c>
      <c r="I32" s="99" t="s">
        <v>189</v>
      </c>
      <c r="J32" s="99">
        <f>SUM(D5:D16)+D28</f>
        <v>50894000</v>
      </c>
      <c r="K32" s="99">
        <f>SUM(F5:EF16)+F28</f>
        <v>14720100</v>
      </c>
    </row>
    <row r="33" spans="1:14" x14ac:dyDescent="0.2">
      <c r="A33" s="85" t="s">
        <v>162</v>
      </c>
      <c r="B33" s="86">
        <v>15</v>
      </c>
      <c r="C33" s="86"/>
      <c r="D33" s="124"/>
      <c r="E33" s="86">
        <v>200</v>
      </c>
      <c r="F33" s="87">
        <f t="shared" si="1"/>
        <v>3000</v>
      </c>
      <c r="I33" t="s">
        <v>221</v>
      </c>
      <c r="J33" s="99">
        <f>D17+D19+D20+D21+D22+D23+D24+D25</f>
        <v>14925000</v>
      </c>
    </row>
    <row r="34" spans="1:14" ht="16" thickBot="1" x14ac:dyDescent="0.25">
      <c r="A34" s="88" t="s">
        <v>163</v>
      </c>
      <c r="B34" s="89">
        <v>30</v>
      </c>
      <c r="C34" s="89">
        <v>30</v>
      </c>
      <c r="D34" s="125">
        <f>B34*C34</f>
        <v>900</v>
      </c>
      <c r="E34" s="89">
        <v>10</v>
      </c>
      <c r="F34" s="90">
        <f t="shared" si="1"/>
        <v>300</v>
      </c>
      <c r="I34" t="s">
        <v>168</v>
      </c>
      <c r="J34" s="99">
        <f>J31+J32+J33</f>
        <v>73896660</v>
      </c>
      <c r="N34" s="140"/>
    </row>
    <row r="35" spans="1:14" x14ac:dyDescent="0.2">
      <c r="A35" s="91"/>
      <c r="B35" s="92"/>
      <c r="C35" s="92"/>
      <c r="D35" s="92"/>
      <c r="E35" s="92"/>
      <c r="F35" s="93"/>
    </row>
    <row r="36" spans="1:14" x14ac:dyDescent="0.2">
      <c r="A36" s="94" t="s">
        <v>164</v>
      </c>
      <c r="B36" s="95"/>
      <c r="C36" s="95"/>
      <c r="D36" s="100">
        <f>SUM(D5:D34)</f>
        <v>73896660</v>
      </c>
      <c r="E36" s="101"/>
      <c r="F36" s="102">
        <f>SUM(F5:F35)</f>
        <v>15803300</v>
      </c>
    </row>
    <row r="37" spans="1:14" x14ac:dyDescent="0.2">
      <c r="A37" s="96"/>
      <c r="B37" s="39"/>
      <c r="C37" s="39"/>
      <c r="D37" s="103"/>
      <c r="E37" s="103"/>
      <c r="F37" s="104"/>
    </row>
    <row r="38" spans="1:14" ht="16" thickBot="1" x14ac:dyDescent="0.25">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topLeftCell="A17" zoomScale="120" zoomScaleNormal="120" workbookViewId="0">
      <selection activeCell="H10" sqref="H10"/>
    </sheetView>
  </sheetViews>
  <sheetFormatPr baseColWidth="10" defaultColWidth="9.1640625" defaultRowHeight="18" x14ac:dyDescent="0.3"/>
  <cols>
    <col min="1" max="1" width="58.33203125" style="21" customWidth="1"/>
    <col min="2" max="2" width="17.5" style="20" bestFit="1" customWidth="1"/>
    <col min="3" max="3" width="16.5" style="20" customWidth="1"/>
    <col min="4" max="4" width="9.5" style="20" customWidth="1"/>
    <col min="5" max="5" width="9.33203125" style="20" bestFit="1" customWidth="1"/>
    <col min="6" max="6" width="14.5" style="21" bestFit="1" customWidth="1"/>
    <col min="7" max="7" width="8.1640625" style="1" customWidth="1"/>
    <col min="8" max="16384" width="9.1640625" style="1"/>
  </cols>
  <sheetData>
    <row r="1" spans="1:6" x14ac:dyDescent="0.3">
      <c r="A1" s="19" t="s">
        <v>108</v>
      </c>
    </row>
    <row r="2" spans="1:6" ht="42.5" customHeight="1" x14ac:dyDescent="0.3">
      <c r="E2" s="22" t="s">
        <v>35</v>
      </c>
      <c r="F2" s="22" t="s">
        <v>35</v>
      </c>
    </row>
    <row r="3" spans="1:6" x14ac:dyDescent="0.3">
      <c r="A3" s="23" t="s">
        <v>29</v>
      </c>
      <c r="B3" s="24"/>
      <c r="C3" s="25"/>
      <c r="D3" s="23">
        <v>20000</v>
      </c>
      <c r="E3" s="24"/>
      <c r="F3" s="25"/>
    </row>
    <row r="4" spans="1:6" x14ac:dyDescent="0.3">
      <c r="A4" s="23"/>
      <c r="B4" s="24"/>
      <c r="C4" s="25"/>
      <c r="D4" s="23"/>
      <c r="E4" s="24"/>
      <c r="F4" s="25"/>
    </row>
    <row r="5" spans="1:6" x14ac:dyDescent="0.3">
      <c r="A5" s="23" t="s">
        <v>15</v>
      </c>
      <c r="B5" s="24" t="s">
        <v>27</v>
      </c>
      <c r="C5" s="25">
        <v>52906</v>
      </c>
      <c r="D5" s="23">
        <v>80</v>
      </c>
      <c r="E5" s="24">
        <v>1100</v>
      </c>
      <c r="F5" s="25">
        <v>88000</v>
      </c>
    </row>
    <row r="6" spans="1:6" x14ac:dyDescent="0.3">
      <c r="A6" s="23" t="s">
        <v>17</v>
      </c>
      <c r="B6" s="24" t="s">
        <v>16</v>
      </c>
      <c r="C6" s="25">
        <v>19201</v>
      </c>
      <c r="D6" s="23">
        <v>20</v>
      </c>
      <c r="E6" s="24">
        <v>240</v>
      </c>
      <c r="F6" s="25">
        <v>4800</v>
      </c>
    </row>
    <row r="7" spans="1:6" x14ac:dyDescent="0.3">
      <c r="A7" s="23" t="s">
        <v>18</v>
      </c>
      <c r="B7" s="24" t="s">
        <v>16</v>
      </c>
      <c r="C7" s="25">
        <v>19073</v>
      </c>
      <c r="D7" s="23">
        <v>80</v>
      </c>
      <c r="E7" s="24">
        <v>160</v>
      </c>
      <c r="F7" s="25">
        <v>12800</v>
      </c>
    </row>
    <row r="8" spans="1:6" x14ac:dyDescent="0.3">
      <c r="A8" s="23" t="s">
        <v>19</v>
      </c>
      <c r="B8" s="24" t="s">
        <v>16</v>
      </c>
      <c r="C8" s="25">
        <v>1020953</v>
      </c>
      <c r="D8" s="23">
        <v>10</v>
      </c>
      <c r="E8" s="24">
        <v>515</v>
      </c>
      <c r="F8" s="25">
        <v>5150</v>
      </c>
    </row>
    <row r="9" spans="1:6" x14ac:dyDescent="0.3">
      <c r="A9" s="26"/>
      <c r="B9" s="26"/>
      <c r="C9" s="27"/>
      <c r="D9" s="26"/>
      <c r="E9" s="26"/>
      <c r="F9" s="27"/>
    </row>
    <row r="10" spans="1:6" x14ac:dyDescent="0.3">
      <c r="A10" s="28" t="s">
        <v>0</v>
      </c>
      <c r="B10" s="29" t="s">
        <v>23</v>
      </c>
      <c r="C10" s="25" t="s">
        <v>21</v>
      </c>
      <c r="D10" s="28">
        <v>10</v>
      </c>
      <c r="E10" s="29">
        <v>150</v>
      </c>
      <c r="F10" s="25">
        <v>1500</v>
      </c>
    </row>
    <row r="11" spans="1:6" x14ac:dyDescent="0.3">
      <c r="A11" s="23" t="s">
        <v>1</v>
      </c>
      <c r="B11" s="24" t="s">
        <v>23</v>
      </c>
      <c r="C11" s="25" t="s">
        <v>22</v>
      </c>
      <c r="D11" s="23">
        <v>40</v>
      </c>
      <c r="E11" s="24">
        <v>250</v>
      </c>
      <c r="F11" s="25">
        <v>10000</v>
      </c>
    </row>
    <row r="12" spans="1:6" x14ac:dyDescent="0.3">
      <c r="A12" s="30" t="s">
        <v>2</v>
      </c>
      <c r="B12" s="31" t="s">
        <v>23</v>
      </c>
      <c r="C12" s="25">
        <v>95040450</v>
      </c>
      <c r="D12" s="25">
        <v>40</v>
      </c>
      <c r="E12" s="32">
        <v>130</v>
      </c>
      <c r="F12" s="25">
        <v>5200</v>
      </c>
    </row>
    <row r="13" spans="1:6" x14ac:dyDescent="0.3">
      <c r="A13" s="30" t="s">
        <v>3</v>
      </c>
      <c r="B13" s="31" t="s">
        <v>23</v>
      </c>
      <c r="C13" s="25">
        <v>97002540</v>
      </c>
      <c r="D13" s="25">
        <v>15</v>
      </c>
      <c r="E13" s="32">
        <v>180</v>
      </c>
      <c r="F13" s="25">
        <v>2700</v>
      </c>
    </row>
    <row r="14" spans="1:6" x14ac:dyDescent="0.3">
      <c r="A14" s="30" t="s">
        <v>4</v>
      </c>
      <c r="B14" s="31" t="s">
        <v>23</v>
      </c>
      <c r="C14" s="25">
        <v>97002534</v>
      </c>
      <c r="D14" s="25">
        <v>8</v>
      </c>
      <c r="E14" s="32">
        <v>150</v>
      </c>
      <c r="F14" s="25">
        <v>1200</v>
      </c>
    </row>
    <row r="15" spans="1:6" x14ac:dyDescent="0.3">
      <c r="A15" s="23" t="s">
        <v>28</v>
      </c>
      <c r="B15" s="24" t="s">
        <v>24</v>
      </c>
      <c r="C15" s="25">
        <v>8045</v>
      </c>
      <c r="D15" s="23">
        <v>50</v>
      </c>
      <c r="E15" s="24">
        <v>200</v>
      </c>
      <c r="F15" s="25">
        <v>10000</v>
      </c>
    </row>
    <row r="16" spans="1:6" x14ac:dyDescent="0.3">
      <c r="A16" s="33"/>
      <c r="B16" s="33"/>
      <c r="C16" s="27"/>
      <c r="D16" s="33"/>
      <c r="E16" s="33"/>
      <c r="F16" s="27"/>
    </row>
    <row r="17" spans="1:6" x14ac:dyDescent="0.3">
      <c r="A17" s="23" t="s">
        <v>9</v>
      </c>
      <c r="B17" s="24" t="s">
        <v>25</v>
      </c>
      <c r="C17" s="25"/>
      <c r="D17" s="23">
        <v>3</v>
      </c>
      <c r="E17" s="24">
        <v>35</v>
      </c>
      <c r="F17" s="25">
        <v>105</v>
      </c>
    </row>
    <row r="18" spans="1:6" x14ac:dyDescent="0.3">
      <c r="A18" s="23" t="s">
        <v>10</v>
      </c>
      <c r="B18" s="24" t="s">
        <v>25</v>
      </c>
      <c r="C18" s="25"/>
      <c r="D18" s="23">
        <v>4</v>
      </c>
      <c r="E18" s="24">
        <v>35</v>
      </c>
      <c r="F18" s="25">
        <v>140</v>
      </c>
    </row>
    <row r="19" spans="1:6" x14ac:dyDescent="0.3">
      <c r="A19" s="23" t="s">
        <v>8</v>
      </c>
      <c r="B19" s="24" t="s">
        <v>25</v>
      </c>
      <c r="C19" s="25"/>
      <c r="D19" s="23">
        <v>10</v>
      </c>
      <c r="E19" s="24">
        <v>500</v>
      </c>
      <c r="F19" s="25">
        <v>5000</v>
      </c>
    </row>
    <row r="20" spans="1:6" x14ac:dyDescent="0.3">
      <c r="A20" s="23" t="s">
        <v>11</v>
      </c>
      <c r="B20" s="24" t="s">
        <v>25</v>
      </c>
      <c r="C20" s="25"/>
      <c r="D20" s="23">
        <v>5</v>
      </c>
      <c r="E20" s="24">
        <v>30</v>
      </c>
      <c r="F20" s="25">
        <v>150</v>
      </c>
    </row>
    <row r="21" spans="1:6" x14ac:dyDescent="0.3">
      <c r="A21" s="34" t="s">
        <v>12</v>
      </c>
      <c r="B21" s="35" t="s">
        <v>25</v>
      </c>
      <c r="C21" s="25"/>
      <c r="D21" s="34">
        <v>3</v>
      </c>
      <c r="E21" s="35">
        <v>30</v>
      </c>
      <c r="F21" s="25">
        <v>90</v>
      </c>
    </row>
    <row r="22" spans="1:6" x14ac:dyDescent="0.3">
      <c r="A22" s="28" t="s">
        <v>13</v>
      </c>
      <c r="B22" s="29" t="s">
        <v>25</v>
      </c>
      <c r="C22" s="25"/>
      <c r="D22" s="28">
        <v>6</v>
      </c>
      <c r="E22" s="29">
        <v>500</v>
      </c>
      <c r="F22" s="25">
        <v>3000</v>
      </c>
    </row>
    <row r="23" spans="1:6" x14ac:dyDescent="0.3">
      <c r="A23" s="23" t="s">
        <v>14</v>
      </c>
      <c r="B23" s="24" t="s">
        <v>26</v>
      </c>
      <c r="C23" s="25">
        <v>4444434</v>
      </c>
      <c r="D23" s="23">
        <v>20</v>
      </c>
      <c r="E23" s="24">
        <v>2000</v>
      </c>
      <c r="F23" s="25">
        <v>40000</v>
      </c>
    </row>
    <row r="24" spans="1:6" x14ac:dyDescent="0.3">
      <c r="A24" s="36"/>
      <c r="B24" s="36"/>
      <c r="C24" s="27"/>
      <c r="D24" s="27"/>
      <c r="E24" s="27"/>
      <c r="F24" s="27"/>
    </row>
    <row r="25" spans="1:6" x14ac:dyDescent="0.3">
      <c r="A25" s="30" t="s">
        <v>5</v>
      </c>
      <c r="B25" s="31" t="s">
        <v>20</v>
      </c>
      <c r="C25" s="25">
        <v>9155368001</v>
      </c>
      <c r="D25" s="25">
        <v>200</v>
      </c>
      <c r="E25" s="32">
        <v>450</v>
      </c>
      <c r="F25" s="25">
        <v>90000</v>
      </c>
    </row>
    <row r="26" spans="1:6" x14ac:dyDescent="0.3">
      <c r="A26" s="30" t="s">
        <v>6</v>
      </c>
      <c r="B26" s="31" t="s">
        <v>20</v>
      </c>
      <c r="C26" s="25">
        <v>9155376001</v>
      </c>
      <c r="D26" s="25">
        <v>10</v>
      </c>
      <c r="E26" s="32">
        <v>450</v>
      </c>
      <c r="F26" s="25">
        <v>45000</v>
      </c>
    </row>
    <row r="27" spans="1:6" x14ac:dyDescent="0.3">
      <c r="A27" s="23" t="s">
        <v>7</v>
      </c>
      <c r="B27" s="24" t="s">
        <v>20</v>
      </c>
      <c r="C27" s="25">
        <v>6754155001</v>
      </c>
      <c r="D27" s="23">
        <v>105</v>
      </c>
      <c r="E27" s="24">
        <v>450</v>
      </c>
      <c r="F27" s="25">
        <v>47500</v>
      </c>
    </row>
    <row r="28" spans="1:6" x14ac:dyDescent="0.3">
      <c r="A28" s="33"/>
      <c r="B28" s="33"/>
      <c r="C28" s="27"/>
      <c r="D28" s="33"/>
      <c r="E28" s="33"/>
      <c r="F28" s="27"/>
    </row>
    <row r="29" spans="1:6" x14ac:dyDescent="0.3">
      <c r="A29" s="23" t="s">
        <v>30</v>
      </c>
      <c r="B29" s="24" t="s">
        <v>32</v>
      </c>
      <c r="C29" s="25" t="s">
        <v>31</v>
      </c>
      <c r="D29" s="23">
        <v>20</v>
      </c>
      <c r="E29" s="24">
        <v>250</v>
      </c>
      <c r="F29" s="25">
        <v>5000</v>
      </c>
    </row>
    <row r="30" spans="1:6" x14ac:dyDescent="0.3">
      <c r="A30" s="23" t="s">
        <v>34</v>
      </c>
      <c r="B30" s="24" t="s">
        <v>33</v>
      </c>
      <c r="C30" s="25" t="s">
        <v>33</v>
      </c>
      <c r="D30" s="23">
        <v>5</v>
      </c>
      <c r="E30" s="24">
        <v>200</v>
      </c>
      <c r="F30" s="25">
        <v>1000</v>
      </c>
    </row>
    <row r="32" spans="1:6" x14ac:dyDescent="0.3">
      <c r="C32" s="37" t="s">
        <v>109</v>
      </c>
      <c r="D32" s="37"/>
      <c r="E32" s="37"/>
      <c r="F32" s="38">
        <f>SUM(F5:F30)</f>
        <v>378335</v>
      </c>
    </row>
  </sheetData>
  <hyperlinks>
    <hyperlink ref="B29" r:id="rId1" display="https://roboklon.com/index.php?prodid=349"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29"/>
  <sheetViews>
    <sheetView topLeftCell="A5" workbookViewId="0">
      <selection activeCell="K9" sqref="K9"/>
    </sheetView>
  </sheetViews>
  <sheetFormatPr baseColWidth="10" defaultColWidth="8.83203125" defaultRowHeight="15" x14ac:dyDescent="0.2"/>
  <cols>
    <col min="1" max="1" width="19.6640625" style="40" customWidth="1"/>
    <col min="2" max="2" width="52.33203125" style="40" customWidth="1"/>
    <col min="3" max="3" width="15.33203125" style="40" customWidth="1"/>
    <col min="4" max="5" width="8.83203125" style="40"/>
    <col min="6" max="6" width="14.1640625" style="40" customWidth="1"/>
    <col min="7" max="7" width="11.1640625" style="40" customWidth="1"/>
    <col min="8" max="8" width="13.5" style="40" customWidth="1"/>
    <col min="9" max="9" width="13.1640625" style="40" customWidth="1"/>
  </cols>
  <sheetData>
    <row r="2" spans="1:9" x14ac:dyDescent="0.2">
      <c r="A2" s="39"/>
      <c r="B2" s="39"/>
      <c r="C2" s="39"/>
    </row>
    <row r="3" spans="1:9" x14ac:dyDescent="0.2">
      <c r="A3" s="41"/>
      <c r="B3" s="42" t="s">
        <v>87</v>
      </c>
      <c r="C3" s="43"/>
      <c r="D3" s="44"/>
      <c r="E3" s="45"/>
      <c r="F3" s="45"/>
      <c r="G3" s="46"/>
      <c r="H3" s="46"/>
      <c r="I3" s="46"/>
    </row>
    <row r="4" spans="1:9" x14ac:dyDescent="0.2">
      <c r="A4" s="41"/>
      <c r="B4" s="41"/>
      <c r="C4" s="43"/>
      <c r="D4" s="44"/>
      <c r="E4" s="45"/>
      <c r="F4" s="45"/>
      <c r="G4" s="46"/>
      <c r="H4" s="46"/>
      <c r="I4" s="46"/>
    </row>
    <row r="5" spans="1:9" x14ac:dyDescent="0.2">
      <c r="A5" s="47"/>
      <c r="B5" s="47"/>
      <c r="C5" s="46"/>
      <c r="D5" s="48"/>
      <c r="E5" s="49"/>
      <c r="F5" s="50"/>
      <c r="G5" s="51"/>
      <c r="H5" s="51">
        <f>SUM(H7:H28)</f>
        <v>9487.5380370853363</v>
      </c>
      <c r="I5" s="52">
        <f>SUM(I7:I28)</f>
        <v>5.6249729000527951E-3</v>
      </c>
    </row>
    <row r="6" spans="1:9" x14ac:dyDescent="0.2">
      <c r="A6" s="53" t="s">
        <v>36</v>
      </c>
      <c r="B6" s="54" t="s">
        <v>37</v>
      </c>
      <c r="C6" s="53" t="s">
        <v>38</v>
      </c>
      <c r="D6" s="55" t="s">
        <v>39</v>
      </c>
      <c r="E6" s="56" t="s">
        <v>40</v>
      </c>
      <c r="F6" s="57" t="s">
        <v>41</v>
      </c>
      <c r="G6" s="58" t="s">
        <v>42</v>
      </c>
      <c r="H6" s="58" t="s">
        <v>43</v>
      </c>
      <c r="I6" s="53" t="s">
        <v>44</v>
      </c>
    </row>
    <row r="7" spans="1:9" x14ac:dyDescent="0.2">
      <c r="A7" s="9" t="s">
        <v>45</v>
      </c>
      <c r="B7" s="10" t="s">
        <v>46</v>
      </c>
      <c r="C7" s="14"/>
      <c r="D7" s="59">
        <v>2000</v>
      </c>
      <c r="E7" s="60">
        <v>13</v>
      </c>
      <c r="F7" s="60">
        <f>D7*E7</f>
        <v>26000</v>
      </c>
      <c r="G7" s="61">
        <v>0.86</v>
      </c>
      <c r="H7" s="62">
        <f>G7*D7</f>
        <v>1720</v>
      </c>
      <c r="I7" s="63">
        <v>5.0000000000000002E-5</v>
      </c>
    </row>
    <row r="8" spans="1:9" x14ac:dyDescent="0.2">
      <c r="A8" s="9" t="s">
        <v>47</v>
      </c>
      <c r="B8" s="10" t="s">
        <v>48</v>
      </c>
      <c r="C8" s="14"/>
      <c r="D8" s="59">
        <v>10000</v>
      </c>
      <c r="E8" s="60">
        <v>1.288056206088994</v>
      </c>
      <c r="F8" s="60">
        <f t="shared" ref="F8:F27" si="0">D8*E8</f>
        <v>12880.562060889939</v>
      </c>
      <c r="G8" s="61">
        <v>0.12</v>
      </c>
      <c r="H8" s="62">
        <f t="shared" ref="H8:H27" si="1">G8*D8</f>
        <v>1200</v>
      </c>
      <c r="I8" s="63"/>
    </row>
    <row r="9" spans="1:9" x14ac:dyDescent="0.2">
      <c r="A9" s="9" t="s">
        <v>49</v>
      </c>
      <c r="B9" s="10" t="s">
        <v>50</v>
      </c>
      <c r="C9" s="14"/>
      <c r="D9" s="59">
        <v>20000</v>
      </c>
      <c r="E9" s="60">
        <v>0.35</v>
      </c>
      <c r="F9" s="60">
        <f t="shared" si="0"/>
        <v>7000</v>
      </c>
      <c r="G9" s="61">
        <v>5.0000000000000001E-3</v>
      </c>
      <c r="H9" s="62">
        <f t="shared" si="1"/>
        <v>100</v>
      </c>
      <c r="I9" s="63"/>
    </row>
    <row r="10" spans="1:9" x14ac:dyDescent="0.2">
      <c r="A10" s="9" t="s">
        <v>51</v>
      </c>
      <c r="B10" s="10" t="s">
        <v>52</v>
      </c>
      <c r="C10" s="14"/>
      <c r="D10" s="59">
        <v>100</v>
      </c>
      <c r="E10" s="60">
        <v>6</v>
      </c>
      <c r="F10" s="60">
        <f t="shared" si="0"/>
        <v>600</v>
      </c>
      <c r="G10" s="61">
        <v>1</v>
      </c>
      <c r="H10" s="62">
        <f t="shared" si="1"/>
        <v>100</v>
      </c>
      <c r="I10" s="63"/>
    </row>
    <row r="11" spans="1:9" x14ac:dyDescent="0.2">
      <c r="A11" s="9" t="s">
        <v>53</v>
      </c>
      <c r="B11" s="10" t="s">
        <v>54</v>
      </c>
      <c r="C11" s="14"/>
      <c r="D11" s="59">
        <v>15000</v>
      </c>
      <c r="E11" s="60">
        <v>0.8</v>
      </c>
      <c r="F11" s="60">
        <f t="shared" si="0"/>
        <v>12000</v>
      </c>
      <c r="G11" s="61">
        <v>0.11467022493328199</v>
      </c>
      <c r="H11" s="62">
        <f t="shared" si="1"/>
        <v>1720.05337399923</v>
      </c>
      <c r="I11" s="63">
        <v>1.1256118947769701E-3</v>
      </c>
    </row>
    <row r="12" spans="1:9" x14ac:dyDescent="0.2">
      <c r="A12" s="9" t="s">
        <v>55</v>
      </c>
      <c r="B12" s="10" t="s">
        <v>56</v>
      </c>
      <c r="C12" s="14"/>
      <c r="D12" s="59">
        <v>15000</v>
      </c>
      <c r="E12" s="60">
        <v>0.8</v>
      </c>
      <c r="F12" s="60">
        <f t="shared" si="0"/>
        <v>12000</v>
      </c>
      <c r="G12" s="61">
        <v>0.11467022493328199</v>
      </c>
      <c r="H12" s="62">
        <f t="shared" si="1"/>
        <v>1720.05337399923</v>
      </c>
      <c r="I12" s="63">
        <v>1.1256118947769701E-3</v>
      </c>
    </row>
    <row r="13" spans="1:9" x14ac:dyDescent="0.2">
      <c r="A13" s="9" t="s">
        <v>57</v>
      </c>
      <c r="B13" s="10" t="s">
        <v>58</v>
      </c>
      <c r="C13" s="14"/>
      <c r="D13" s="59">
        <v>5000</v>
      </c>
      <c r="E13" s="60">
        <v>0.8</v>
      </c>
      <c r="F13" s="60">
        <f t="shared" si="0"/>
        <v>4000</v>
      </c>
      <c r="G13" s="61">
        <v>0.11467022493328199</v>
      </c>
      <c r="H13" s="62">
        <f t="shared" si="1"/>
        <v>573.35112466640999</v>
      </c>
      <c r="I13" s="63">
        <v>1.1256118947769701E-3</v>
      </c>
    </row>
    <row r="14" spans="1:9" x14ac:dyDescent="0.2">
      <c r="A14" s="17" t="s">
        <v>59</v>
      </c>
      <c r="B14" s="18" t="s">
        <v>60</v>
      </c>
      <c r="C14" s="14"/>
      <c r="D14" s="59">
        <v>5000</v>
      </c>
      <c r="E14" s="60">
        <v>0.8</v>
      </c>
      <c r="F14" s="60">
        <f t="shared" si="0"/>
        <v>4000</v>
      </c>
      <c r="G14" s="61">
        <v>0.11467022493328199</v>
      </c>
      <c r="H14" s="62">
        <f t="shared" si="1"/>
        <v>573.35112466640999</v>
      </c>
      <c r="I14" s="63">
        <v>1.1256118947769701E-3</v>
      </c>
    </row>
    <row r="15" spans="1:9" x14ac:dyDescent="0.2">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
      <c r="A23" s="14" t="s">
        <v>77</v>
      </c>
      <c r="B23" s="15" t="s">
        <v>78</v>
      </c>
      <c r="C23" s="14"/>
      <c r="D23" s="59">
        <v>2000</v>
      </c>
      <c r="E23" s="60">
        <v>0.42824074074074098</v>
      </c>
      <c r="F23" s="60">
        <f t="shared" si="0"/>
        <v>856.48148148148198</v>
      </c>
      <c r="G23" s="61">
        <v>0.01</v>
      </c>
      <c r="H23" s="62">
        <f t="shared" si="1"/>
        <v>20</v>
      </c>
      <c r="I23" s="63"/>
    </row>
    <row r="24" spans="1:9" x14ac:dyDescent="0.2">
      <c r="A24" s="14" t="s">
        <v>79</v>
      </c>
      <c r="B24" s="15" t="s">
        <v>80</v>
      </c>
      <c r="C24" s="14"/>
      <c r="D24" s="59">
        <v>100</v>
      </c>
      <c r="E24" s="60">
        <v>25</v>
      </c>
      <c r="F24" s="60">
        <f t="shared" si="0"/>
        <v>2500</v>
      </c>
      <c r="G24" s="61">
        <v>0.02</v>
      </c>
      <c r="H24" s="62">
        <f t="shared" si="1"/>
        <v>2</v>
      </c>
      <c r="I24" s="63">
        <v>5.0000000000000002E-5</v>
      </c>
    </row>
    <row r="25" spans="1:9" x14ac:dyDescent="0.2">
      <c r="A25" s="14" t="s">
        <v>81</v>
      </c>
      <c r="B25" s="15" t="s">
        <v>82</v>
      </c>
      <c r="C25" s="14"/>
      <c r="D25" s="59">
        <v>1000</v>
      </c>
      <c r="E25" s="60">
        <v>0.82175925925925897</v>
      </c>
      <c r="F25" s="60">
        <f t="shared" si="0"/>
        <v>821.75925925925901</v>
      </c>
      <c r="G25" s="61">
        <v>0.33</v>
      </c>
      <c r="H25" s="62">
        <f t="shared" si="1"/>
        <v>330</v>
      </c>
      <c r="I25" s="63">
        <v>7.3999999999999999E-4</v>
      </c>
    </row>
    <row r="26" spans="1:9" x14ac:dyDescent="0.2">
      <c r="A26" s="14" t="s">
        <v>83</v>
      </c>
      <c r="B26" s="15" t="s">
        <v>84</v>
      </c>
      <c r="C26" s="14"/>
      <c r="D26" s="59">
        <v>50</v>
      </c>
      <c r="E26" s="60">
        <v>6.1774744027303825</v>
      </c>
      <c r="F26" s="60">
        <f t="shared" si="0"/>
        <v>308.87372013651913</v>
      </c>
      <c r="G26" s="61">
        <v>2</v>
      </c>
      <c r="H26" s="62">
        <f t="shared" si="1"/>
        <v>100</v>
      </c>
      <c r="I26" s="63"/>
    </row>
    <row r="27" spans="1:9" x14ac:dyDescent="0.2">
      <c r="A27" s="14" t="s">
        <v>85</v>
      </c>
      <c r="B27" s="15" t="s">
        <v>86</v>
      </c>
      <c r="C27" s="14"/>
      <c r="D27" s="59">
        <v>50</v>
      </c>
      <c r="E27" s="60">
        <v>30.284414106939703</v>
      </c>
      <c r="F27" s="60">
        <f t="shared" si="0"/>
        <v>1514.2207053469851</v>
      </c>
      <c r="G27" s="61">
        <v>2</v>
      </c>
      <c r="H27" s="62">
        <f t="shared" si="1"/>
        <v>100</v>
      </c>
      <c r="I27" s="63"/>
    </row>
    <row r="29" spans="1:9" x14ac:dyDescent="0.2">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topLeftCell="C1" zoomScale="120" zoomScaleNormal="120" workbookViewId="0">
      <selection activeCell="D29" sqref="D29"/>
    </sheetView>
  </sheetViews>
  <sheetFormatPr baseColWidth="10" defaultColWidth="8.83203125" defaultRowHeight="15" x14ac:dyDescent="0.2"/>
  <cols>
    <col min="2" max="2" width="92.5" style="73" customWidth="1"/>
    <col min="3" max="3" width="35.5" style="73" customWidth="1"/>
    <col min="4" max="4" width="16.6640625" style="73" customWidth="1"/>
    <col min="5" max="5" width="13.83203125" style="73" customWidth="1"/>
    <col min="6" max="6" width="14" style="73" customWidth="1"/>
  </cols>
  <sheetData>
    <row r="1" spans="1:6" x14ac:dyDescent="0.2">
      <c r="A1" s="108"/>
      <c r="B1" s="108"/>
      <c r="C1" s="108"/>
      <c r="D1" s="108"/>
      <c r="E1" s="108"/>
      <c r="F1" s="108"/>
    </row>
    <row r="2" spans="1:6" x14ac:dyDescent="0.2">
      <c r="A2" s="108"/>
      <c r="B2" s="108"/>
      <c r="C2" s="108"/>
      <c r="D2" s="108"/>
      <c r="E2" s="108"/>
      <c r="F2" s="108"/>
    </row>
    <row r="3" spans="1:6" x14ac:dyDescent="0.2">
      <c r="A3" s="109"/>
      <c r="B3" s="19" t="s">
        <v>106</v>
      </c>
      <c r="C3" s="19"/>
      <c r="D3" s="19"/>
      <c r="E3" s="108"/>
      <c r="F3" s="108"/>
    </row>
    <row r="4" spans="1:6" x14ac:dyDescent="0.2">
      <c r="A4" s="110"/>
      <c r="B4" s="108"/>
      <c r="C4" s="108"/>
      <c r="D4" s="111" t="s">
        <v>110</v>
      </c>
      <c r="E4" s="112" t="s">
        <v>88</v>
      </c>
      <c r="F4" s="112" t="s">
        <v>107</v>
      </c>
    </row>
    <row r="5" spans="1:6" x14ac:dyDescent="0.2">
      <c r="A5" s="23"/>
      <c r="B5" s="24" t="s">
        <v>89</v>
      </c>
      <c r="C5" s="23" t="s">
        <v>90</v>
      </c>
      <c r="D5" s="23">
        <v>200</v>
      </c>
      <c r="E5" s="24">
        <v>500</v>
      </c>
      <c r="F5" s="23">
        <f t="shared" ref="F5:F20" si="0">E5*D5</f>
        <v>100000</v>
      </c>
    </row>
    <row r="6" spans="1:6" x14ac:dyDescent="0.2">
      <c r="A6" s="23"/>
      <c r="B6" s="24" t="s">
        <v>91</v>
      </c>
      <c r="C6" s="23" t="s">
        <v>90</v>
      </c>
      <c r="D6" s="23">
        <v>200</v>
      </c>
      <c r="E6" s="24">
        <v>150</v>
      </c>
      <c r="F6" s="23">
        <f t="shared" si="0"/>
        <v>30000</v>
      </c>
    </row>
    <row r="7" spans="1:6" x14ac:dyDescent="0.2">
      <c r="A7" s="23"/>
      <c r="B7" s="24" t="s">
        <v>92</v>
      </c>
      <c r="C7" s="23" t="s">
        <v>93</v>
      </c>
      <c r="D7" s="23">
        <v>50</v>
      </c>
      <c r="E7" s="24">
        <v>50</v>
      </c>
      <c r="F7" s="23">
        <f t="shared" si="0"/>
        <v>2500</v>
      </c>
    </row>
    <row r="8" spans="1:6" x14ac:dyDescent="0.2">
      <c r="A8" s="23"/>
      <c r="B8" s="24" t="s">
        <v>94</v>
      </c>
      <c r="C8" s="23" t="s">
        <v>93</v>
      </c>
      <c r="D8" s="23">
        <v>50</v>
      </c>
      <c r="E8" s="24">
        <v>30</v>
      </c>
      <c r="F8" s="23">
        <f t="shared" si="0"/>
        <v>1500</v>
      </c>
    </row>
    <row r="9" spans="1:6" x14ac:dyDescent="0.2">
      <c r="A9" s="23"/>
      <c r="B9" s="24" t="s">
        <v>95</v>
      </c>
      <c r="C9" s="23" t="s">
        <v>96</v>
      </c>
      <c r="D9" s="23">
        <v>800</v>
      </c>
      <c r="E9" s="24">
        <v>50</v>
      </c>
      <c r="F9" s="23">
        <f t="shared" si="0"/>
        <v>40000</v>
      </c>
    </row>
    <row r="10" spans="1:6" x14ac:dyDescent="0.2">
      <c r="A10" s="23"/>
      <c r="B10" s="24" t="s">
        <v>97</v>
      </c>
      <c r="C10" s="23" t="s">
        <v>98</v>
      </c>
      <c r="D10" s="23">
        <v>20000</v>
      </c>
      <c r="E10" s="24">
        <v>2</v>
      </c>
      <c r="F10" s="23">
        <f t="shared" si="0"/>
        <v>40000</v>
      </c>
    </row>
    <row r="11" spans="1:6" x14ac:dyDescent="0.2">
      <c r="A11" s="23"/>
      <c r="B11" s="24" t="s">
        <v>169</v>
      </c>
      <c r="C11" s="23" t="s">
        <v>99</v>
      </c>
      <c r="D11" s="23">
        <v>400</v>
      </c>
      <c r="E11" s="24">
        <v>50</v>
      </c>
      <c r="F11" s="23">
        <f t="shared" si="0"/>
        <v>20000</v>
      </c>
    </row>
    <row r="12" spans="1:6" x14ac:dyDescent="0.2">
      <c r="A12" s="34"/>
      <c r="B12" s="35" t="s">
        <v>170</v>
      </c>
      <c r="C12" s="34" t="s">
        <v>111</v>
      </c>
      <c r="D12" s="34">
        <v>200</v>
      </c>
      <c r="E12" s="35">
        <v>25</v>
      </c>
      <c r="F12" s="34">
        <f t="shared" si="0"/>
        <v>5000</v>
      </c>
    </row>
    <row r="13" spans="1:6" x14ac:dyDescent="0.2">
      <c r="A13" s="28"/>
      <c r="B13" s="29" t="s">
        <v>171</v>
      </c>
      <c r="C13" s="28" t="s">
        <v>112</v>
      </c>
      <c r="D13" s="28">
        <v>400</v>
      </c>
      <c r="E13" s="29">
        <v>50</v>
      </c>
      <c r="F13" s="28">
        <f t="shared" si="0"/>
        <v>20000</v>
      </c>
    </row>
    <row r="14" spans="1:6" x14ac:dyDescent="0.2">
      <c r="A14" s="23"/>
      <c r="B14" s="24" t="s">
        <v>100</v>
      </c>
      <c r="C14" s="23" t="s">
        <v>113</v>
      </c>
      <c r="D14" s="23">
        <v>800</v>
      </c>
      <c r="E14" s="24">
        <v>50</v>
      </c>
      <c r="F14" s="23">
        <f t="shared" si="0"/>
        <v>40000</v>
      </c>
    </row>
    <row r="15" spans="1:6" x14ac:dyDescent="0.2">
      <c r="A15" s="30"/>
      <c r="B15" s="31" t="s">
        <v>172</v>
      </c>
      <c r="C15" s="30" t="s">
        <v>112</v>
      </c>
      <c r="D15" s="25">
        <v>400</v>
      </c>
      <c r="E15" s="32">
        <v>50</v>
      </c>
      <c r="F15" s="25">
        <f t="shared" si="0"/>
        <v>20000</v>
      </c>
    </row>
    <row r="16" spans="1:6" x14ac:dyDescent="0.2">
      <c r="A16" s="30"/>
      <c r="B16" s="31" t="s">
        <v>173</v>
      </c>
      <c r="C16" s="30" t="s">
        <v>112</v>
      </c>
      <c r="D16" s="25">
        <v>400</v>
      </c>
      <c r="E16" s="32">
        <v>50</v>
      </c>
      <c r="F16" s="25">
        <f t="shared" si="0"/>
        <v>20000</v>
      </c>
    </row>
    <row r="17" spans="1:6" x14ac:dyDescent="0.2">
      <c r="A17" s="23"/>
      <c r="B17" s="24" t="s">
        <v>174</v>
      </c>
      <c r="C17" s="23" t="s">
        <v>101</v>
      </c>
      <c r="D17" s="23">
        <v>400</v>
      </c>
      <c r="E17" s="24">
        <v>50</v>
      </c>
      <c r="F17" s="23">
        <f t="shared" si="0"/>
        <v>20000</v>
      </c>
    </row>
    <row r="18" spans="1:6" x14ac:dyDescent="0.2">
      <c r="A18" s="23"/>
      <c r="B18" s="24" t="s">
        <v>175</v>
      </c>
      <c r="C18" s="23" t="s">
        <v>114</v>
      </c>
      <c r="D18" s="23">
        <v>800</v>
      </c>
      <c r="E18" s="24">
        <v>25</v>
      </c>
      <c r="F18" s="23">
        <f t="shared" si="0"/>
        <v>20000</v>
      </c>
    </row>
    <row r="19" spans="1:6" x14ac:dyDescent="0.2">
      <c r="A19" s="23"/>
      <c r="B19" s="24" t="s">
        <v>102</v>
      </c>
      <c r="C19" s="23" t="s">
        <v>103</v>
      </c>
      <c r="D19" s="23">
        <v>20000</v>
      </c>
      <c r="E19" s="24">
        <v>0.5</v>
      </c>
      <c r="F19" s="23">
        <f t="shared" si="0"/>
        <v>10000</v>
      </c>
    </row>
    <row r="20" spans="1:6" x14ac:dyDescent="0.2">
      <c r="A20" s="23"/>
      <c r="B20" s="24" t="s">
        <v>104</v>
      </c>
      <c r="C20" s="23" t="s">
        <v>105</v>
      </c>
      <c r="D20" s="23">
        <v>100</v>
      </c>
      <c r="E20" s="24">
        <v>30</v>
      </c>
      <c r="F20" s="23">
        <f t="shared" si="0"/>
        <v>3000</v>
      </c>
    </row>
    <row r="21" spans="1:6" x14ac:dyDescent="0.2">
      <c r="A21" s="108"/>
      <c r="B21" s="108"/>
      <c r="C21" s="108"/>
      <c r="D21" s="108"/>
      <c r="E21" s="108"/>
      <c r="F21" s="108"/>
    </row>
    <row r="22" spans="1:6" x14ac:dyDescent="0.2">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F23"/>
  <sheetViews>
    <sheetView topLeftCell="A3" workbookViewId="0">
      <selection activeCell="G8" sqref="G8"/>
    </sheetView>
  </sheetViews>
  <sheetFormatPr baseColWidth="10" defaultColWidth="8.83203125" defaultRowHeight="15" x14ac:dyDescent="0.2"/>
  <cols>
    <col min="2" max="2" width="86.5" style="40" customWidth="1"/>
    <col min="3" max="3" width="37.1640625" style="40" customWidth="1"/>
    <col min="4" max="4" width="12.1640625" style="40" customWidth="1"/>
    <col min="5" max="5" width="12.83203125" style="40" customWidth="1"/>
    <col min="6" max="6" width="14.5" style="40" customWidth="1"/>
  </cols>
  <sheetData>
    <row r="4" spans="1:6" ht="21" x14ac:dyDescent="0.2">
      <c r="A4" s="6"/>
      <c r="B4" s="68" t="s">
        <v>115</v>
      </c>
      <c r="C4" s="8"/>
      <c r="D4" s="8"/>
    </row>
    <row r="5" spans="1:6" ht="31" x14ac:dyDescent="0.2">
      <c r="A5" s="7"/>
      <c r="D5" s="69" t="s">
        <v>110</v>
      </c>
      <c r="E5" s="70" t="s">
        <v>88</v>
      </c>
      <c r="F5" s="70" t="s">
        <v>107</v>
      </c>
    </row>
    <row r="6" spans="1:6" x14ac:dyDescent="0.2">
      <c r="A6" s="2"/>
      <c r="B6" s="10" t="s">
        <v>89</v>
      </c>
      <c r="C6" s="9" t="s">
        <v>127</v>
      </c>
      <c r="D6" s="9">
        <v>20</v>
      </c>
      <c r="E6" s="10">
        <v>500</v>
      </c>
      <c r="F6" s="9">
        <f t="shared" ref="F6:F21" si="0">E6*D6</f>
        <v>10000</v>
      </c>
    </row>
    <row r="7" spans="1:6" x14ac:dyDescent="0.2">
      <c r="A7" s="2"/>
      <c r="B7" s="10" t="s">
        <v>91</v>
      </c>
      <c r="C7" s="9" t="s">
        <v>127</v>
      </c>
      <c r="D7" s="9">
        <v>20</v>
      </c>
      <c r="E7" s="10">
        <v>150</v>
      </c>
      <c r="F7" s="9">
        <f t="shared" si="0"/>
        <v>3000</v>
      </c>
    </row>
    <row r="8" spans="1:6" x14ac:dyDescent="0.2">
      <c r="A8" s="2"/>
      <c r="B8" s="10" t="s">
        <v>92</v>
      </c>
      <c r="C8" s="9" t="s">
        <v>119</v>
      </c>
      <c r="D8" s="9">
        <v>5</v>
      </c>
      <c r="E8" s="10">
        <v>50</v>
      </c>
      <c r="F8" s="9">
        <f t="shared" si="0"/>
        <v>250</v>
      </c>
    </row>
    <row r="9" spans="1:6" x14ac:dyDescent="0.2">
      <c r="A9" s="2"/>
      <c r="B9" s="10" t="s">
        <v>94</v>
      </c>
      <c r="C9" s="9" t="s">
        <v>119</v>
      </c>
      <c r="D9" s="9">
        <v>5</v>
      </c>
      <c r="E9" s="10">
        <v>30</v>
      </c>
      <c r="F9" s="9">
        <f t="shared" si="0"/>
        <v>150</v>
      </c>
    </row>
    <row r="10" spans="1:6" x14ac:dyDescent="0.2">
      <c r="A10" s="2"/>
      <c r="B10" s="10" t="s">
        <v>95</v>
      </c>
      <c r="C10" s="9" t="s">
        <v>120</v>
      </c>
      <c r="D10" s="9">
        <v>80</v>
      </c>
      <c r="E10" s="10">
        <v>50</v>
      </c>
      <c r="F10" s="9">
        <f t="shared" si="0"/>
        <v>4000</v>
      </c>
    </row>
    <row r="11" spans="1:6" x14ac:dyDescent="0.2">
      <c r="A11" s="2"/>
      <c r="B11" s="10" t="s">
        <v>97</v>
      </c>
      <c r="C11" s="9" t="s">
        <v>116</v>
      </c>
      <c r="D11" s="9">
        <v>20000</v>
      </c>
      <c r="E11" s="10">
        <v>2</v>
      </c>
      <c r="F11" s="9">
        <f t="shared" si="0"/>
        <v>40000</v>
      </c>
    </row>
    <row r="12" spans="1:6" x14ac:dyDescent="0.2">
      <c r="A12" s="2"/>
      <c r="B12" s="10" t="s">
        <v>129</v>
      </c>
      <c r="C12" s="9" t="s">
        <v>121</v>
      </c>
      <c r="D12" s="9">
        <v>40</v>
      </c>
      <c r="E12" s="10">
        <v>50</v>
      </c>
      <c r="F12" s="9">
        <f t="shared" si="0"/>
        <v>2000</v>
      </c>
    </row>
    <row r="13" spans="1:6" x14ac:dyDescent="0.2">
      <c r="A13" s="4"/>
      <c r="B13" s="18" t="s">
        <v>130</v>
      </c>
      <c r="C13" s="17" t="s">
        <v>122</v>
      </c>
      <c r="D13" s="17">
        <v>20</v>
      </c>
      <c r="E13" s="18">
        <v>25</v>
      </c>
      <c r="F13" s="17">
        <f t="shared" si="0"/>
        <v>500</v>
      </c>
    </row>
    <row r="14" spans="1:6" x14ac:dyDescent="0.2">
      <c r="A14" s="5"/>
      <c r="B14" s="13" t="s">
        <v>131</v>
      </c>
      <c r="C14" s="12" t="s">
        <v>123</v>
      </c>
      <c r="D14" s="12">
        <v>40</v>
      </c>
      <c r="E14" s="13">
        <v>50</v>
      </c>
      <c r="F14" s="12">
        <f t="shared" si="0"/>
        <v>2000</v>
      </c>
    </row>
    <row r="15" spans="1:6" x14ac:dyDescent="0.2">
      <c r="A15" s="2"/>
      <c r="B15" s="10" t="s">
        <v>100</v>
      </c>
      <c r="C15" s="9" t="s">
        <v>124</v>
      </c>
      <c r="D15" s="9">
        <v>80</v>
      </c>
      <c r="E15" s="10">
        <v>50</v>
      </c>
      <c r="F15" s="9">
        <f t="shared" si="0"/>
        <v>4000</v>
      </c>
    </row>
    <row r="16" spans="1:6" x14ac:dyDescent="0.2">
      <c r="A16" s="3"/>
      <c r="B16" s="15" t="s">
        <v>132</v>
      </c>
      <c r="C16" s="14" t="s">
        <v>123</v>
      </c>
      <c r="D16" s="11">
        <v>40</v>
      </c>
      <c r="E16" s="16">
        <v>50</v>
      </c>
      <c r="F16" s="11">
        <f t="shared" si="0"/>
        <v>2000</v>
      </c>
    </row>
    <row r="17" spans="1:6" x14ac:dyDescent="0.2">
      <c r="A17" s="3"/>
      <c r="B17" s="15" t="s">
        <v>133</v>
      </c>
      <c r="C17" s="14" t="s">
        <v>123</v>
      </c>
      <c r="D17" s="11">
        <v>40</v>
      </c>
      <c r="E17" s="16">
        <v>50</v>
      </c>
      <c r="F17" s="11">
        <f t="shared" si="0"/>
        <v>2000</v>
      </c>
    </row>
    <row r="18" spans="1:6" x14ac:dyDescent="0.2">
      <c r="A18" s="2"/>
      <c r="B18" s="10" t="s">
        <v>134</v>
      </c>
      <c r="C18" s="9" t="s">
        <v>125</v>
      </c>
      <c r="D18" s="9">
        <v>40</v>
      </c>
      <c r="E18" s="10">
        <v>50</v>
      </c>
      <c r="F18" s="9">
        <f t="shared" si="0"/>
        <v>2000</v>
      </c>
    </row>
    <row r="19" spans="1:6" x14ac:dyDescent="0.2">
      <c r="A19" s="2"/>
      <c r="B19" s="10" t="s">
        <v>135</v>
      </c>
      <c r="C19" s="9" t="s">
        <v>126</v>
      </c>
      <c r="D19" s="9">
        <v>80</v>
      </c>
      <c r="E19" s="10">
        <v>25</v>
      </c>
      <c r="F19" s="9">
        <f t="shared" si="0"/>
        <v>2000</v>
      </c>
    </row>
    <row r="20" spans="1:6" x14ac:dyDescent="0.2">
      <c r="A20" s="2"/>
      <c r="B20" s="10" t="s">
        <v>102</v>
      </c>
      <c r="C20" s="9" t="s">
        <v>117</v>
      </c>
      <c r="D20" s="9">
        <v>20000</v>
      </c>
      <c r="E20" s="10">
        <v>0.5</v>
      </c>
      <c r="F20" s="9">
        <f t="shared" si="0"/>
        <v>10000</v>
      </c>
    </row>
    <row r="21" spans="1:6" x14ac:dyDescent="0.2">
      <c r="A21" s="2"/>
      <c r="B21" s="10" t="s">
        <v>104</v>
      </c>
      <c r="C21" s="9" t="s">
        <v>118</v>
      </c>
      <c r="D21" s="9">
        <v>10</v>
      </c>
      <c r="E21" s="10">
        <v>30</v>
      </c>
      <c r="F21" s="9">
        <f t="shared" si="0"/>
        <v>300</v>
      </c>
    </row>
    <row r="23" spans="1:6" x14ac:dyDescent="0.2">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J29"/>
  <sheetViews>
    <sheetView topLeftCell="A7" workbookViewId="0">
      <selection activeCell="D16" sqref="D16"/>
    </sheetView>
  </sheetViews>
  <sheetFormatPr baseColWidth="10" defaultColWidth="8.83203125" defaultRowHeight="15" x14ac:dyDescent="0.2"/>
  <cols>
    <col min="1" max="1" width="17.83203125" style="40" customWidth="1"/>
    <col min="2" max="2" width="57" style="40" customWidth="1"/>
    <col min="3" max="3" width="9.1640625" style="40"/>
    <col min="4" max="4" width="13.83203125" style="40" customWidth="1"/>
    <col min="5" max="5" width="12.5" style="40" customWidth="1"/>
    <col min="6" max="6" width="14.5" style="40" customWidth="1"/>
    <col min="7" max="7" width="12.83203125" style="40" customWidth="1"/>
    <col min="8" max="8" width="11.83203125" style="40" customWidth="1"/>
    <col min="9" max="9" width="13.5" style="40" customWidth="1"/>
    <col min="10" max="10" width="9.1640625" style="40"/>
  </cols>
  <sheetData>
    <row r="3" spans="1:9" x14ac:dyDescent="0.2">
      <c r="A3" s="41"/>
      <c r="B3" s="42" t="s">
        <v>128</v>
      </c>
      <c r="C3" s="43"/>
      <c r="D3" s="44"/>
      <c r="E3" s="45"/>
      <c r="F3" s="45"/>
      <c r="G3" s="46"/>
      <c r="H3" s="46"/>
      <c r="I3" s="46"/>
    </row>
    <row r="4" spans="1:9" x14ac:dyDescent="0.2">
      <c r="A4" s="41"/>
      <c r="B4" s="41"/>
      <c r="C4" s="43"/>
      <c r="D4" s="44"/>
      <c r="E4" s="45"/>
      <c r="F4" s="45"/>
      <c r="G4" s="46"/>
      <c r="H4" s="46"/>
      <c r="I4" s="46"/>
    </row>
    <row r="5" spans="1:9" x14ac:dyDescent="0.2">
      <c r="A5" s="47"/>
      <c r="B5" s="47"/>
      <c r="C5" s="46"/>
      <c r="D5" s="48"/>
      <c r="E5" s="49"/>
      <c r="F5" s="50"/>
      <c r="G5" s="51"/>
      <c r="H5" s="51">
        <f>SUM(H7:H28)</f>
        <v>948.7538037085335</v>
      </c>
      <c r="I5" s="52">
        <f>SUM(I7:I28)</f>
        <v>5.6249729000527951E-3</v>
      </c>
    </row>
    <row r="6" spans="1:9" x14ac:dyDescent="0.2">
      <c r="A6" s="53" t="s">
        <v>36</v>
      </c>
      <c r="B6" s="54" t="s">
        <v>37</v>
      </c>
      <c r="C6" s="53" t="s">
        <v>38</v>
      </c>
      <c r="D6" s="55" t="s">
        <v>39</v>
      </c>
      <c r="E6" s="56" t="s">
        <v>40</v>
      </c>
      <c r="F6" s="57" t="s">
        <v>41</v>
      </c>
      <c r="G6" s="58" t="s">
        <v>42</v>
      </c>
      <c r="H6" s="58" t="s">
        <v>43</v>
      </c>
      <c r="I6" s="53" t="s">
        <v>44</v>
      </c>
    </row>
    <row r="7" spans="1:9" x14ac:dyDescent="0.2">
      <c r="A7" s="9" t="s">
        <v>45</v>
      </c>
      <c r="B7" s="10" t="s">
        <v>46</v>
      </c>
      <c r="C7" s="14"/>
      <c r="D7" s="59">
        <v>200</v>
      </c>
      <c r="E7" s="60">
        <v>13</v>
      </c>
      <c r="F7" s="60">
        <f>D7*E7</f>
        <v>2600</v>
      </c>
      <c r="G7" s="61">
        <v>0.86</v>
      </c>
      <c r="H7" s="62">
        <f>G7*D7</f>
        <v>172</v>
      </c>
      <c r="I7" s="63">
        <v>5.0000000000000002E-5</v>
      </c>
    </row>
    <row r="8" spans="1:9" x14ac:dyDescent="0.2">
      <c r="A8" s="9" t="s">
        <v>47</v>
      </c>
      <c r="B8" s="10" t="s">
        <v>48</v>
      </c>
      <c r="C8" s="14"/>
      <c r="D8" s="59">
        <v>1000</v>
      </c>
      <c r="E8" s="60">
        <v>1.288056206088994</v>
      </c>
      <c r="F8" s="60">
        <f t="shared" ref="F8:F27" si="0">D8*E8</f>
        <v>1288.056206088994</v>
      </c>
      <c r="G8" s="61">
        <v>0.12</v>
      </c>
      <c r="H8" s="62">
        <f t="shared" ref="H8:H27" si="1">G8*D8</f>
        <v>120</v>
      </c>
      <c r="I8" s="63"/>
    </row>
    <row r="9" spans="1:9" x14ac:dyDescent="0.2">
      <c r="A9" s="9" t="s">
        <v>49</v>
      </c>
      <c r="B9" s="10" t="s">
        <v>50</v>
      </c>
      <c r="C9" s="14"/>
      <c r="D9" s="59">
        <v>2000</v>
      </c>
      <c r="E9" s="60">
        <v>0.35</v>
      </c>
      <c r="F9" s="60">
        <f t="shared" si="0"/>
        <v>700</v>
      </c>
      <c r="G9" s="61">
        <v>5.0000000000000001E-3</v>
      </c>
      <c r="H9" s="62">
        <f t="shared" si="1"/>
        <v>10</v>
      </c>
      <c r="I9" s="63"/>
    </row>
    <row r="10" spans="1:9" x14ac:dyDescent="0.2">
      <c r="A10" s="9" t="s">
        <v>51</v>
      </c>
      <c r="B10" s="10" t="s">
        <v>52</v>
      </c>
      <c r="C10" s="14"/>
      <c r="D10" s="59">
        <v>10</v>
      </c>
      <c r="E10" s="60">
        <v>6</v>
      </c>
      <c r="F10" s="60">
        <f t="shared" si="0"/>
        <v>60</v>
      </c>
      <c r="G10" s="61">
        <v>1</v>
      </c>
      <c r="H10" s="62">
        <f t="shared" si="1"/>
        <v>10</v>
      </c>
      <c r="I10" s="63"/>
    </row>
    <row r="11" spans="1:9" x14ac:dyDescent="0.2">
      <c r="A11" s="9" t="s">
        <v>53</v>
      </c>
      <c r="B11" s="10" t="s">
        <v>54</v>
      </c>
      <c r="C11" s="14"/>
      <c r="D11" s="59">
        <v>1500</v>
      </c>
      <c r="E11" s="60">
        <v>0.8</v>
      </c>
      <c r="F11" s="60">
        <f t="shared" si="0"/>
        <v>1200</v>
      </c>
      <c r="G11" s="61">
        <v>0.11467022493328199</v>
      </c>
      <c r="H11" s="62">
        <f t="shared" si="1"/>
        <v>172.00533739992298</v>
      </c>
      <c r="I11" s="63">
        <v>1.1256118947769701E-3</v>
      </c>
    </row>
    <row r="12" spans="1:9" x14ac:dyDescent="0.2">
      <c r="A12" s="9" t="s">
        <v>55</v>
      </c>
      <c r="B12" s="10" t="s">
        <v>56</v>
      </c>
      <c r="C12" s="14"/>
      <c r="D12" s="59">
        <v>1500</v>
      </c>
      <c r="E12" s="60">
        <v>0.8</v>
      </c>
      <c r="F12" s="60">
        <f t="shared" si="0"/>
        <v>1200</v>
      </c>
      <c r="G12" s="61">
        <v>0.11467022493328199</v>
      </c>
      <c r="H12" s="62">
        <f t="shared" si="1"/>
        <v>172.00533739992298</v>
      </c>
      <c r="I12" s="63">
        <v>1.1256118947769701E-3</v>
      </c>
    </row>
    <row r="13" spans="1:9" x14ac:dyDescent="0.2">
      <c r="A13" s="9" t="s">
        <v>57</v>
      </c>
      <c r="B13" s="10" t="s">
        <v>58</v>
      </c>
      <c r="C13" s="14"/>
      <c r="D13" s="59">
        <v>500</v>
      </c>
      <c r="E13" s="60">
        <v>0.8</v>
      </c>
      <c r="F13" s="60">
        <f t="shared" si="0"/>
        <v>400</v>
      </c>
      <c r="G13" s="61">
        <v>0.11467022493328199</v>
      </c>
      <c r="H13" s="62">
        <f t="shared" si="1"/>
        <v>57.335112466641</v>
      </c>
      <c r="I13" s="63">
        <v>1.1256118947769701E-3</v>
      </c>
    </row>
    <row r="14" spans="1:9" x14ac:dyDescent="0.2">
      <c r="A14" s="17" t="s">
        <v>59</v>
      </c>
      <c r="B14" s="18" t="s">
        <v>60</v>
      </c>
      <c r="C14" s="14"/>
      <c r="D14" s="59">
        <v>500</v>
      </c>
      <c r="E14" s="60">
        <v>0.8</v>
      </c>
      <c r="F14" s="60">
        <f t="shared" si="0"/>
        <v>400</v>
      </c>
      <c r="G14" s="61">
        <v>0.11467022493328199</v>
      </c>
      <c r="H14" s="62">
        <f t="shared" si="1"/>
        <v>57.335112466641</v>
      </c>
      <c r="I14" s="63">
        <v>1.1256118947769701E-3</v>
      </c>
    </row>
    <row r="15" spans="1:9" x14ac:dyDescent="0.2">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
      <c r="A23" s="14" t="s">
        <v>77</v>
      </c>
      <c r="B23" s="15" t="s">
        <v>78</v>
      </c>
      <c r="C23" s="14"/>
      <c r="D23" s="59">
        <v>200</v>
      </c>
      <c r="E23" s="60">
        <v>0.42824074074074098</v>
      </c>
      <c r="F23" s="60">
        <f t="shared" si="0"/>
        <v>85.648148148148195</v>
      </c>
      <c r="G23" s="61">
        <v>0.01</v>
      </c>
      <c r="H23" s="62">
        <f t="shared" si="1"/>
        <v>2</v>
      </c>
      <c r="I23" s="63"/>
    </row>
    <row r="24" spans="1:9" x14ac:dyDescent="0.2">
      <c r="A24" s="14" t="s">
        <v>79</v>
      </c>
      <c r="B24" s="15" t="s">
        <v>80</v>
      </c>
      <c r="C24" s="14"/>
      <c r="D24" s="59">
        <v>10</v>
      </c>
      <c r="E24" s="60">
        <v>25</v>
      </c>
      <c r="F24" s="60">
        <f t="shared" si="0"/>
        <v>250</v>
      </c>
      <c r="G24" s="61">
        <v>0.02</v>
      </c>
      <c r="H24" s="62">
        <f t="shared" si="1"/>
        <v>0.2</v>
      </c>
      <c r="I24" s="63">
        <v>5.0000000000000002E-5</v>
      </c>
    </row>
    <row r="25" spans="1:9" x14ac:dyDescent="0.2">
      <c r="A25" s="14" t="s">
        <v>81</v>
      </c>
      <c r="B25" s="15" t="s">
        <v>82</v>
      </c>
      <c r="C25" s="14"/>
      <c r="D25" s="59">
        <v>100</v>
      </c>
      <c r="E25" s="60">
        <v>0.82175925925925897</v>
      </c>
      <c r="F25" s="60">
        <f t="shared" si="0"/>
        <v>82.175925925925895</v>
      </c>
      <c r="G25" s="61">
        <v>0.33</v>
      </c>
      <c r="H25" s="62">
        <f t="shared" si="1"/>
        <v>33</v>
      </c>
      <c r="I25" s="63">
        <v>7.3999999999999999E-4</v>
      </c>
    </row>
    <row r="26" spans="1:9" x14ac:dyDescent="0.2">
      <c r="A26" s="14" t="s">
        <v>83</v>
      </c>
      <c r="B26" s="15" t="s">
        <v>84</v>
      </c>
      <c r="C26" s="14"/>
      <c r="D26" s="59">
        <v>5</v>
      </c>
      <c r="E26" s="60">
        <v>6.1774744027303825</v>
      </c>
      <c r="F26" s="60">
        <f t="shared" si="0"/>
        <v>30.887372013651913</v>
      </c>
      <c r="G26" s="61">
        <v>2</v>
      </c>
      <c r="H26" s="62">
        <f t="shared" si="1"/>
        <v>10</v>
      </c>
      <c r="I26" s="63"/>
    </row>
    <row r="27" spans="1:9" x14ac:dyDescent="0.2">
      <c r="A27" s="14" t="s">
        <v>85</v>
      </c>
      <c r="B27" s="15" t="s">
        <v>86</v>
      </c>
      <c r="C27" s="14"/>
      <c r="D27" s="59">
        <v>5</v>
      </c>
      <c r="E27" s="60">
        <v>30.284414106939703</v>
      </c>
      <c r="F27" s="60">
        <f t="shared" si="0"/>
        <v>151.42207053469852</v>
      </c>
      <c r="G27" s="61">
        <v>2</v>
      </c>
      <c r="H27" s="62">
        <f t="shared" si="1"/>
        <v>10</v>
      </c>
      <c r="I27" s="63"/>
    </row>
    <row r="29" spans="1:9" x14ac:dyDescent="0.2">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Microsoft Office User</cp:lastModifiedBy>
  <dcterms:created xsi:type="dcterms:W3CDTF">2020-03-25T15:48:00Z</dcterms:created>
  <dcterms:modified xsi:type="dcterms:W3CDTF">2020-04-23T14:44:53Z</dcterms:modified>
</cp:coreProperties>
</file>