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ivdity.chikovani/Desktop/Covid-19 Working/"/>
    </mc:Choice>
  </mc:AlternateContent>
  <xr:revisionPtr revIDLastSave="0" documentId="13_ncr:1_{561F3EB8-555B-0E48-8241-DA71FC84876B}" xr6:coauthVersionLast="45" xr6:coauthVersionMax="45" xr10:uidLastSave="{00000000-0000-0000-0000-000000000000}"/>
  <bookViews>
    <workbookView xWindow="0" yWindow="460" windowWidth="28740" windowHeight="16420" xr2:uid="{6910F1E7-0A79-304E-845E-FEC58A1F276D}"/>
  </bookViews>
  <sheets>
    <sheet name="Graphs" sheetId="10" r:id="rId1"/>
    <sheet name="All data" sheetId="1" r:id="rId2"/>
    <sheet name="Other resources" sheetId="9" r:id="rId3"/>
  </sheets>
  <definedNames>
    <definedName name="_xlchart.v1.0" hidden="1">Graphs!$T$34:$T$35</definedName>
    <definedName name="_xlchart.v1.1" hidden="1">Graphs!$U$33</definedName>
    <definedName name="_xlchart.v1.10" hidden="1">Graphs!$V$33</definedName>
    <definedName name="_xlchart.v1.11" hidden="1">Graphs!$V$34:$V$35</definedName>
    <definedName name="_xlchart.v1.12" hidden="1">Graphs!$W$33</definedName>
    <definedName name="_xlchart.v1.13" hidden="1">Graphs!$W$34:$W$35</definedName>
    <definedName name="_xlchart.v1.14" hidden="1">Graphs!$A$2:$A$28</definedName>
    <definedName name="_xlchart.v1.15" hidden="1">Graphs!$F$1</definedName>
    <definedName name="_xlchart.v1.16" hidden="1">Graphs!$F$2:$F$28</definedName>
    <definedName name="_xlchart.v1.17" hidden="1">Graphs!$G$1</definedName>
    <definedName name="_xlchart.v1.18" hidden="1">Graphs!$G$2:$G$28</definedName>
    <definedName name="_xlchart.v1.19" hidden="1">Graphs!#REF!</definedName>
    <definedName name="_xlchart.v1.2" hidden="1">Graphs!$U$34:$U$35</definedName>
    <definedName name="_xlchart.v1.20" hidden="1">Graphs!#REF!</definedName>
    <definedName name="_xlchart.v1.21" hidden="1">Graphs!$A$2:$A$28</definedName>
    <definedName name="_xlchart.v1.22" hidden="1">Graphs!$C$1</definedName>
    <definedName name="_xlchart.v1.23" hidden="1">Graphs!$C$2:$C$28</definedName>
    <definedName name="_xlchart.v1.24" hidden="1">Graphs!$D$1</definedName>
    <definedName name="_xlchart.v1.25" hidden="1">Graphs!$D$2:$D$28</definedName>
    <definedName name="_xlchart.v1.26" hidden="1">Graphs!$E$1</definedName>
    <definedName name="_xlchart.v1.27" hidden="1">Graphs!$E$2:$E$28</definedName>
    <definedName name="_xlchart.v1.28" hidden="1">Graphs!$F$1</definedName>
    <definedName name="_xlchart.v1.29" hidden="1">Graphs!$F$2:$F$28</definedName>
    <definedName name="_xlchart.v1.3" hidden="1">Graphs!$V$33</definedName>
    <definedName name="_xlchart.v1.30" hidden="1">Graphs!$A$2:$A$28</definedName>
    <definedName name="_xlchart.v1.31" hidden="1">Graphs!$F$1</definedName>
    <definedName name="_xlchart.v1.32" hidden="1">Graphs!$F$2:$F$28</definedName>
    <definedName name="_xlchart.v1.33" hidden="1">Graphs!$G$1</definedName>
    <definedName name="_xlchart.v1.34" hidden="1">Graphs!$G$2:$G$28</definedName>
    <definedName name="_xlchart.v1.35" hidden="1">Graphs!$A$2:$A$28</definedName>
    <definedName name="_xlchart.v1.36" hidden="1">Graphs!$F$1</definedName>
    <definedName name="_xlchart.v1.37" hidden="1">Graphs!$F$2:$F$28</definedName>
    <definedName name="_xlchart.v1.38" hidden="1">Graphs!$G$1</definedName>
    <definedName name="_xlchart.v1.39" hidden="1">Graphs!$G$2:$G$28</definedName>
    <definedName name="_xlchart.v1.4" hidden="1">Graphs!$V$34:$V$35</definedName>
    <definedName name="_xlchart.v1.40" hidden="1">Graphs!$A$2:$A$28</definedName>
    <definedName name="_xlchart.v1.41" hidden="1">Graphs!$F$1</definedName>
    <definedName name="_xlchart.v1.42" hidden="1">Graphs!$F$2:$F$28</definedName>
    <definedName name="_xlchart.v1.43" hidden="1">Graphs!$G$1</definedName>
    <definedName name="_xlchart.v1.44" hidden="1">Graphs!$G$2:$G$28</definedName>
    <definedName name="_xlchart.v1.45" hidden="1">Graphs!$A$2:$A$28</definedName>
    <definedName name="_xlchart.v1.46" hidden="1">Graphs!$F$1</definedName>
    <definedName name="_xlchart.v1.47" hidden="1">Graphs!$F$2:$F$28</definedName>
    <definedName name="_xlchart.v1.48" hidden="1">Graphs!$G$1</definedName>
    <definedName name="_xlchart.v1.49" hidden="1">Graphs!$G$2:$G$28</definedName>
    <definedName name="_xlchart.v1.5" hidden="1">Graphs!$W$33</definedName>
    <definedName name="_xlchart.v1.50" hidden="1">Graphs!$T$34:$T$35</definedName>
    <definedName name="_xlchart.v1.51" hidden="1">Graphs!$U$33</definedName>
    <definedName name="_xlchart.v1.52" hidden="1">Graphs!$U$34:$U$35</definedName>
    <definedName name="_xlchart.v1.53" hidden="1">Graphs!$V$33</definedName>
    <definedName name="_xlchart.v1.54" hidden="1">Graphs!$V$34:$V$35</definedName>
    <definedName name="_xlchart.v1.55" hidden="1">Graphs!$W$33</definedName>
    <definedName name="_xlchart.v1.56" hidden="1">Graphs!$W$34:$W$35</definedName>
    <definedName name="_xlchart.v1.6" hidden="1">Graphs!$W$34:$W$35</definedName>
    <definedName name="_xlchart.v1.7" hidden="1">Graphs!$T$34:$T$35</definedName>
    <definedName name="_xlchart.v1.8" hidden="1">Graphs!$U$33</definedName>
    <definedName name="_xlchart.v1.9" hidden="1">Graphs!$U$34:$U$35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1" l="1"/>
  <c r="H18" i="1"/>
  <c r="H4" i="1"/>
  <c r="N19" i="1"/>
  <c r="N7" i="1"/>
  <c r="K19" i="1"/>
  <c r="K7" i="1"/>
  <c r="T17" i="1"/>
  <c r="T28" i="1"/>
  <c r="U28" i="1"/>
  <c r="T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U2" i="1"/>
  <c r="S2" i="1"/>
  <c r="V2" i="1" s="1"/>
  <c r="T19" i="1"/>
  <c r="R19" i="1"/>
  <c r="U19" i="1" s="1"/>
  <c r="T27" i="1"/>
  <c r="O9" i="1"/>
  <c r="R15" i="1"/>
  <c r="U15" i="1" s="1"/>
  <c r="T9" i="1"/>
  <c r="R3" i="1"/>
  <c r="U3" i="1" s="1"/>
  <c r="T3" i="1"/>
  <c r="T5" i="1"/>
  <c r="T10" i="1"/>
  <c r="T14" i="1"/>
  <c r="T15" i="1"/>
  <c r="R14" i="1"/>
  <c r="P28" i="1"/>
  <c r="O28" i="1"/>
  <c r="X28" i="1"/>
  <c r="R5" i="1"/>
  <c r="V5" i="1" s="1"/>
  <c r="R10" i="1"/>
  <c r="U10" i="1" s="1"/>
  <c r="R9" i="1"/>
  <c r="U9" i="1" s="1"/>
  <c r="R28" i="1"/>
  <c r="R27" i="1"/>
  <c r="V27" i="1" s="1"/>
  <c r="N2" i="1"/>
  <c r="O2" i="1" s="1"/>
  <c r="O14" i="1"/>
  <c r="V10" i="1" l="1"/>
  <c r="V28" i="1"/>
  <c r="U27" i="1"/>
  <c r="U5" i="1"/>
  <c r="R17" i="1"/>
  <c r="U17" i="1" s="1"/>
  <c r="A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tc={348F9620-1DAB-1F47-8A67-A82ADD10E7C3}</author>
  </authors>
  <commentList>
    <comment ref="E53" authorId="0" shapeId="0" xr:uid="{348F9620-1DAB-1F47-8A67-A82ADD10E7C3}">
      <text>
        <t>[Threaded comment]
Your version of Excel allows you to read this threaded comment; however, any edits to it will get removed if the file is opened in a newer version of Excel. Learn more: https://go.microsoft.com/fwlink/?linkid=870924
Comment:
    12.5 as per 2012 data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tc={C2668A54-0189-9746-BBA2-BD48CFD67583}</author>
    <author>tc={0058F079-4487-5C42-BAC9-C38AE0A53901}</author>
    <author>tc={D92B0E90-2D26-1540-8BC8-7A74A1C6D00F}</author>
    <author>tc={AD9BF67D-BF18-8542-86D0-A80A7826AE75}</author>
    <author>tc={34F5D888-52E4-D440-B087-617568E9C94D}</author>
    <author>tc={9799E78A-B52B-A140-B555-41DD74859345}</author>
    <author>tc={720AC6C4-EC3F-B448-A565-9434768B63AF}</author>
    <author>tc={77B283AA-B68A-D049-8FF4-A61CF067B2FF}</author>
    <author>tc={A6ED792E-E882-1246-A327-E0F6FD4A961A}</author>
    <author>tc={C43B878E-B903-5049-B774-D6C8C42A4972}</author>
    <author>tc={21C86B39-579D-1F4E-8A87-C54F3D062597}</author>
  </authors>
  <commentList>
    <comment ref="P2" authorId="0" shapeId="0" xr:uid="{C2668A54-0189-9746-BBA2-BD48CFD675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staffed or operational during baseline activity</t>
      </text>
    </comment>
    <comment ref="S2" authorId="1" shapeId="0" xr:uid="{0058F079-4487-5C42-BAC9-C38AE0A53901}">
      <text>
        <t>[Threaded comment]
Your version of Excel allows you to read this threaded comment; however, any edits to it will get removed if the file is opened in a newer version of Excel. Learn more: https://go.microsoft.com/fwlink/?linkid=870924
Comment:
    transport ventilators (523) + anaesthetic ventilators (1476) + nonivasive vent capable of invasive ventilation (471)</t>
      </text>
    </comment>
    <comment ref="AB2" authorId="2" shapeId="0" xr:uid="{D92B0E90-2D26-1540-8BC8-7A74A1C6D00F}">
      <text>
        <t>[Threaded comment]
Your version of Excel allows you to read this threaded comment; however, any edits to it will get removed if the file is opened in a newer version of Excel. Learn more: https://go.microsoft.com/fwlink/?linkid=870924
Comment:
    To maintain current standards of care (1:1 ratio), the government would need to double the number of nurses in ICUs to about 20,000</t>
      </text>
    </comment>
    <comment ref="P4" authorId="3" shapeId="0" xr:uid="{AD9BF67D-BF18-8542-86D0-A80A7826AE7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additional after COVID crises</t>
      </text>
    </comment>
    <comment ref="S5" authorId="4" shapeId="0" xr:uid="{34F5D888-52E4-D440-B087-617568E9C94D}">
      <text>
        <t>[Threaded comment]
Your version of Excel allows you to read this threaded comment; however, any edits to it will get removed if the file is opened in a newer version of Excel. Learn more: https://go.microsoft.com/fwlink/?linkid=870924
Comment:
     on order as of March 31</t>
      </text>
    </comment>
    <comment ref="S10" authorId="5" shapeId="0" xr:uid="{9799E78A-B52B-A140-B555-41DD74859345}">
      <text>
        <t>[Threaded comment]
Your version of Excel allows you to read this threaded comment; however, any edits to it will get removed if the file is opened in a newer version of Excel. Learn more: https://go.microsoft.com/fwlink/?linkid=870924
Comment:
    Germany orders 10000 devices ... prepare for a continuing surge in patients infected with the Covid-19 virus, as of March15</t>
      </text>
    </comment>
    <comment ref="O14" authorId="6" shapeId="0" xr:uid="{720AC6C4-EC3F-B448-A565-9434768B63AF}">
      <text>
        <t>[Threaded comment]
Your version of Excel allows you to read this threaded comment; however, any edits to it will get removed if the file is opened in a newer version of Excel. Learn more: https://go.microsoft.com/fwlink/?linkid=870924
Comment:
    12.5 as per 2012 data</t>
      </text>
    </comment>
    <comment ref="N27" authorId="7" shapeId="0" xr:uid="{77B283AA-B68A-D049-8FF4-A61CF067B2FF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2017 suggest most intensive care units in UK were running at or above 90% occupancy - suggesting insufficient provision even before COVID-19 pandemic.</t>
      </text>
    </comment>
    <comment ref="S27" authorId="8" shapeId="0" xr:uid="{A6ED792E-E882-1246-A327-E0F6FD4A961A}">
      <text>
        <t>[Threaded comment]
Your version of Excel allows you to read this threaded comment; however, any edits to it will get removed if the file is opened in a newer version of Excel. Learn more: https://go.microsoft.com/fwlink/?linkid=870924
Comment:
    UK government has ordered 10,000 ventilators from Dyson alone</t>
      </text>
    </comment>
    <comment ref="P28" authorId="9" shapeId="0" xr:uid="{C43B878E-B903-5049-B774-D6C8C42A497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is total bads, 
</t>
      </text>
    </comment>
    <comment ref="S28" authorId="10" shapeId="0" xr:uid="{21C86B39-579D-1F4E-8A87-C54F3D0625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full-featured but can still provide basic function in an emergency during crisis standards of care.</t>
      </text>
    </comment>
  </commentList>
</comments>
</file>

<file path=xl/sharedStrings.xml><?xml version="1.0" encoding="utf-8"?>
<sst xmlns="http://schemas.openxmlformats.org/spreadsheetml/2006/main" count="298" uniqueCount="96">
  <si>
    <t>Source</t>
  </si>
  <si>
    <t>https://www.mja.com.au/journal/2020/surge-capacity-australian-intensive-care-units-associated-covid-19-admissions</t>
  </si>
  <si>
    <t>Australia</t>
  </si>
  <si>
    <t>publication date</t>
  </si>
  <si>
    <t>Country</t>
  </si>
  <si>
    <t>Population</t>
  </si>
  <si>
    <t>USA</t>
  </si>
  <si>
    <t>Italy</t>
  </si>
  <si>
    <t>https://www.covid-hcpressure.org/home/healthcarepressure/hospitalbeds/</t>
  </si>
  <si>
    <t>Germany</t>
  </si>
  <si>
    <t>Austria</t>
  </si>
  <si>
    <t>Belgium</t>
  </si>
  <si>
    <t>Lithuania</t>
  </si>
  <si>
    <t>Estonia</t>
  </si>
  <si>
    <t>Hungary</t>
  </si>
  <si>
    <t>France</t>
  </si>
  <si>
    <t>Czech Rep</t>
  </si>
  <si>
    <t>Switzerland</t>
  </si>
  <si>
    <t>Spain</t>
  </si>
  <si>
    <t>Latvia</t>
  </si>
  <si>
    <t>Slovakia</t>
  </si>
  <si>
    <t>Norway</t>
  </si>
  <si>
    <t>Poland</t>
  </si>
  <si>
    <t>Denmark</t>
  </si>
  <si>
    <t>UK</t>
  </si>
  <si>
    <t>Irland</t>
  </si>
  <si>
    <t>Slovenia</t>
  </si>
  <si>
    <t>Netherlands</t>
  </si>
  <si>
    <t>Sweden</t>
  </si>
  <si>
    <t>Portugal</t>
  </si>
  <si>
    <r>
      <rPr>
        <b/>
        <sz val="10"/>
        <color theme="1"/>
        <rFont val="Calibri"/>
        <family val="2"/>
        <scheme val="minor"/>
      </rPr>
      <t>For ICU  beds per 100,000:</t>
    </r>
    <r>
      <rPr>
        <sz val="10"/>
        <color theme="1"/>
        <rFont val="Calibri"/>
        <family val="2"/>
        <scheme val="minor"/>
      </rPr>
      <t xml:space="preserve"> https://link.springer.com/article/10.1007/s00134-012-2627-8</t>
    </r>
  </si>
  <si>
    <t>Total Number of  ICU beds</t>
  </si>
  <si>
    <t>OECD</t>
  </si>
  <si>
    <r>
      <rPr>
        <b/>
        <sz val="12"/>
        <color theme="1"/>
        <rFont val="Calibri"/>
        <family val="2"/>
        <scheme val="minor"/>
      </rPr>
      <t>For ventilators</t>
    </r>
    <r>
      <rPr>
        <sz val="12"/>
        <color theme="1"/>
        <rFont val="Calibri"/>
        <family val="2"/>
        <scheme val="minor"/>
      </rPr>
      <t>: http://www.centerforhealthsecurity.org/resources/COVID-19/200214-VentilatorAvailability-factsheet.pdf</t>
    </r>
  </si>
  <si>
    <t>Population mln</t>
  </si>
  <si>
    <t>Potential available ICU beds</t>
  </si>
  <si>
    <t>Canada</t>
  </si>
  <si>
    <t>ICU nurses surge would requre additional</t>
  </si>
  <si>
    <t>ICU nurses per 1,000 population</t>
  </si>
  <si>
    <t xml:space="preserve">ICU doctors maximal surge would require additional </t>
  </si>
  <si>
    <t>Physicians (all) per 1000 population</t>
  </si>
  <si>
    <t>Japan</t>
  </si>
  <si>
    <t>Nurses (all licensed) per 1000 population</t>
  </si>
  <si>
    <t>Nurses practicing per 1000 population</t>
  </si>
  <si>
    <t>Iceland</t>
  </si>
  <si>
    <t>For ICU beds per 100,000: Phua, J.; Farug, M.; Kulkarni, Atul; Redjeki, Ike (2020-01-01). "Critical Care Bed Capacity in Asian Countries and Regions". Critical Care Medicine. doi:10.1097/CCM.0000000000004222</t>
  </si>
  <si>
    <t>other resources</t>
  </si>
  <si>
    <t>https://en.wikipedia.org/wiki/List_of_countries_by_hospital_beds</t>
  </si>
  <si>
    <t>https://stats.oecd.org/Index.aspx?DataSetCode=HEALTH_REAC#</t>
  </si>
  <si>
    <t>Total Hospital Beds per 100000 population</t>
  </si>
  <si>
    <t>For ICU beds per 100,000 population: https://www.cihi.ca/en/covid-19-resources</t>
  </si>
  <si>
    <r>
      <rPr>
        <b/>
        <sz val="10"/>
        <color theme="1"/>
        <rFont val="Calibri"/>
        <family val="2"/>
        <scheme val="minor"/>
      </rPr>
      <t xml:space="preserve">For hosp beds, nurses, population: </t>
    </r>
    <r>
      <rPr>
        <sz val="10"/>
        <color theme="1"/>
        <rFont val="Calibri"/>
        <family val="2"/>
        <scheme val="minor"/>
      </rPr>
      <t>https://data.oecd.org/health.htm</t>
    </r>
  </si>
  <si>
    <r>
      <rPr>
        <b/>
        <u/>
        <sz val="10"/>
        <color theme="1"/>
        <rFont val="Calibri"/>
        <family val="2"/>
        <scheme val="minor"/>
      </rPr>
      <t>for physicians:</t>
    </r>
    <r>
      <rPr>
        <u/>
        <sz val="10"/>
        <color theme="1"/>
        <rFont val="Calibri"/>
        <family val="2"/>
        <scheme val="minor"/>
      </rPr>
      <t xml:space="preserve"> https://www.healthsystemtracker.org/chart-collection/how-prepared-is-the-us-to-respond-to-covid-19-relative-to-other-countries/#item-hospital-beds-per-1000-population-total-and-by-curative-care-and-rehabilitative-beds-2016</t>
    </r>
  </si>
  <si>
    <r>
      <rPr>
        <b/>
        <sz val="10"/>
        <color theme="1"/>
        <rFont val="Calibri"/>
        <family val="2"/>
        <scheme val="minor"/>
      </rPr>
      <t>For ventilators</t>
    </r>
    <r>
      <rPr>
        <sz val="10"/>
        <color theme="1"/>
        <rFont val="Calibri"/>
        <family val="2"/>
        <scheme val="minor"/>
      </rPr>
      <t>: https://www.wienerzeitung.at/nachrichten/politik/oesterreich/2054221-Die-Ruhe-vor-dem-Ansturm-in-die-Spitaeler.html</t>
    </r>
  </si>
  <si>
    <r>
      <rPr>
        <b/>
        <sz val="10"/>
        <color theme="1"/>
        <rFont val="Calibri"/>
        <family val="2"/>
        <scheme val="minor"/>
      </rPr>
      <t>For ventilators:</t>
    </r>
    <r>
      <rPr>
        <sz val="10"/>
        <color theme="1"/>
        <rFont val="Calibri"/>
        <family val="2"/>
        <scheme val="minor"/>
      </rPr>
      <t xml:space="preserve"> https://www.cbc.ca/news/health/covid19-ventilators-1.5515550</t>
    </r>
  </si>
  <si>
    <r>
      <rPr>
        <b/>
        <sz val="10"/>
        <color theme="1"/>
        <rFont val="Calibri"/>
        <family val="2"/>
        <scheme val="minor"/>
      </rPr>
      <t>For ventilators</t>
    </r>
    <r>
      <rPr>
        <sz val="10"/>
        <color theme="1"/>
        <rFont val="Calibri"/>
        <family val="2"/>
        <scheme val="minor"/>
      </rPr>
      <t>: https://www.la-croix.com/Sciences-et-ethique/Sante/Coronavirus-chasse-respirateurs-lancee-2020-03-25-1201085940</t>
    </r>
  </si>
  <si>
    <r>
      <rPr>
        <b/>
        <sz val="10"/>
        <color theme="1"/>
        <rFont val="Calibri"/>
        <family val="2"/>
        <scheme val="minor"/>
      </rPr>
      <t>For ventilators</t>
    </r>
    <r>
      <rPr>
        <sz val="10"/>
        <color theme="1"/>
        <rFont val="Calibri"/>
        <family val="2"/>
        <scheme val="minor"/>
      </rPr>
      <t>: https://www.nytimes.com/2020/03/18/business/coronavirus-ventilator-shortage.html</t>
    </r>
  </si>
  <si>
    <r>
      <rPr>
        <b/>
        <sz val="10"/>
        <color theme="1"/>
        <rFont val="Calibri"/>
        <family val="2"/>
        <scheme val="minor"/>
      </rPr>
      <t xml:space="preserve">For ICU beds: </t>
    </r>
    <r>
      <rPr>
        <sz val="10"/>
        <color theme="1"/>
        <rFont val="Calibri"/>
        <family val="2"/>
        <scheme val="minor"/>
      </rPr>
      <t>Remuzzi A, Remuzzi G. Covid-19 and Italy: what next? Lancet. 2020:S0140-6736(20)30627-9.</t>
    </r>
  </si>
  <si>
    <r>
      <rPr>
        <b/>
        <sz val="10"/>
        <color theme="1"/>
        <rFont val="Calibri"/>
        <family val="2"/>
        <scheme val="minor"/>
      </rPr>
      <t>For ventilators</t>
    </r>
    <r>
      <rPr>
        <sz val="10"/>
        <color theme="1"/>
        <rFont val="Calibri"/>
        <family val="2"/>
        <scheme val="minor"/>
      </rPr>
      <t>: Meduza. "The ventilator problem". meduza.io. Retrieved 2020-03-25.</t>
    </r>
  </si>
  <si>
    <r>
      <rPr>
        <b/>
        <sz val="10"/>
        <color theme="1"/>
        <rFont val="Calibri"/>
        <family val="2"/>
        <scheme val="minor"/>
      </rPr>
      <t>For ventilators:</t>
    </r>
    <r>
      <rPr>
        <sz val="10"/>
        <color theme="1"/>
        <rFont val="Calibri"/>
        <family val="2"/>
        <scheme val="minor"/>
      </rPr>
      <t xml:space="preserve"> Aurelijus Veryga, in a press conference</t>
    </r>
  </si>
  <si>
    <r>
      <rPr>
        <b/>
        <sz val="10"/>
        <color theme="1"/>
        <rFont val="Calibri"/>
        <family val="2"/>
        <scheme val="minor"/>
      </rPr>
      <t>for ventilators</t>
    </r>
    <r>
      <rPr>
        <sz val="10"/>
        <color theme="1"/>
        <rFont val="Calibri"/>
        <family val="2"/>
        <scheme val="minor"/>
      </rPr>
      <t>: Mossing, Julianne Bråten (2020-03-13). "Mener helsemyndighetene overdriver intensivkapasiteten i Norge". NRK (in Norwegian Bokmål). Retrieved 2020-03-25.</t>
    </r>
  </si>
  <si>
    <r>
      <rPr>
        <b/>
        <sz val="10"/>
        <color theme="1"/>
        <rFont val="Calibri"/>
        <family val="2"/>
        <scheme val="minor"/>
      </rPr>
      <t>For ICU beds:</t>
    </r>
    <r>
      <rPr>
        <sz val="10"/>
        <color theme="1"/>
        <rFont val="Calibri"/>
        <family val="2"/>
        <scheme val="minor"/>
      </rPr>
      <t xml:space="preserve"> https://www.healthaffairs.org/do/10.1377/hblog20200317.457910/full/</t>
    </r>
  </si>
  <si>
    <t>total ventilators per 100,000 population after surge</t>
  </si>
  <si>
    <r>
      <rPr>
        <b/>
        <sz val="10"/>
        <color theme="1"/>
        <rFont val="Calibri"/>
        <family val="2"/>
        <scheme val="minor"/>
      </rPr>
      <t>For ventilators</t>
    </r>
    <r>
      <rPr>
        <sz val="10"/>
        <color theme="1"/>
        <rFont val="Calibri"/>
        <family val="2"/>
        <scheme val="minor"/>
      </rPr>
      <t>: https://www.weforum.org/agenda/2020/03/britain-ventilators-dyson-coronavirus-covid19-industry-engineering-nhs/</t>
    </r>
  </si>
  <si>
    <t>total ventilators per 100,000 population basic</t>
  </si>
  <si>
    <t>ICU doctors</t>
  </si>
  <si>
    <r>
      <rPr>
        <b/>
        <sz val="10"/>
        <color theme="1"/>
        <rFont val="Calibri"/>
        <family val="2"/>
        <scheme val="minor"/>
      </rPr>
      <t>For ICU  beds per 100,000:</t>
    </r>
    <r>
      <rPr>
        <sz val="10"/>
        <color theme="1"/>
        <rFont val="Calibri"/>
        <family val="2"/>
        <scheme val="minor"/>
      </rPr>
      <t xml:space="preserve"> https://www.dw.com/en/coronavirus-how-do-ventilators-work/a-52967999</t>
    </r>
  </si>
  <si>
    <t>total ventilators per 100,000 population All</t>
  </si>
  <si>
    <r>
      <rPr>
        <b/>
        <sz val="10"/>
        <color theme="1"/>
        <rFont val="Calibri"/>
        <family val="2"/>
        <scheme val="minor"/>
      </rPr>
      <t>For ICU  beds per 100,000:</t>
    </r>
    <r>
      <rPr>
        <sz val="10"/>
        <color theme="1"/>
        <rFont val="Calibri"/>
        <family val="2"/>
        <scheme val="minor"/>
      </rPr>
      <t xml:space="preserve"> https://www.bioworld.com/articles/433964-covid-19-is-causing-supply-issues-for-ventilators-in-france</t>
    </r>
  </si>
  <si>
    <r>
      <rPr>
        <b/>
        <sz val="10"/>
        <color theme="1"/>
        <rFont val="Calibri"/>
        <family val="2"/>
        <scheme val="minor"/>
      </rPr>
      <t>For ICU  beds per 100,000:</t>
    </r>
    <r>
      <rPr>
        <sz val="10"/>
        <color theme="1"/>
        <rFont val="Calibri"/>
        <family val="2"/>
        <scheme val="minor"/>
      </rPr>
      <t xml:space="preserve"> https://ihsmarkit.com/research-analysis/covid19-pandemic-health-system-surge-capacity.html</t>
    </r>
  </si>
  <si>
    <t>additional ventilators (orders, available transport, anestatic  ventilators)</t>
  </si>
  <si>
    <t>Standard ventilators (highlighted assumption that 60% allocated for COVID)</t>
  </si>
  <si>
    <t>total ventilators (all type)</t>
  </si>
  <si>
    <t>Total Hospital Beds/ 100 000 population</t>
  </si>
  <si>
    <t xml:space="preserve">IUC beds (adult)/ 100 000 population </t>
  </si>
  <si>
    <t xml:space="preserve">Total ICU beds/ 100,000 population </t>
  </si>
  <si>
    <t>Total ICU beds/100,000 population after surge</t>
  </si>
  <si>
    <t>COVID-19 cumulative incidence/100 000 population</t>
  </si>
  <si>
    <t>COVID-19 total confirmed death/ 1 mln population</t>
  </si>
  <si>
    <t>Ventilators (all type)/100,000 population</t>
  </si>
  <si>
    <t>https://www.cihi.ca/en/covid-19-resources</t>
  </si>
  <si>
    <t>Ventilators</t>
  </si>
  <si>
    <t>https://www.statista.com/statistics/1105465/coronavirus-covid-19-cases-age-group-germany/</t>
  </si>
  <si>
    <t>Hospitalization from German cite:</t>
  </si>
  <si>
    <t>https://www.statista.com/search/?q=COVID+hospitalization&amp;qKat=newSearchFilter&amp;sortMethod=idrelevance&amp;isRegionPref=-1&amp;sortMethodMobile=idrelevance&amp;statistics-group=1&amp;statistics=1&amp;forecasts=1&amp;infos=1&amp;topics=1&amp;studies-reports=1&amp;dossiers=1&amp;groupA=1&amp;xmo=1&amp;surveys=1&amp;toplists=1&amp;groupB=1&amp;branchreports=1&amp;countryreports=1&amp;groupC=1&amp;expert-tools=1&amp;cmo=1&amp;mmo=1&amp;co=1&amp;tmo=1&amp;dmo=1&amp;accuracy=and&amp;isoregion=0&amp;isocountrySearch=&amp;category=0&amp;interval=0&amp;archive=1</t>
  </si>
  <si>
    <t>COVID-19 hospitalization cumulative as of April 3</t>
  </si>
  <si>
    <t>COVID-19 hospitalization as of April 3</t>
  </si>
  <si>
    <t>COVID-19 cumulative confirmed cases as of April 3-4</t>
  </si>
  <si>
    <t>Highest number hopitalised time point as of April 3</t>
  </si>
  <si>
    <t>Highest number hopitalised time point per 1 mln pop as of April 3</t>
  </si>
  <si>
    <t>Total tests per 1 mln as of April 4</t>
  </si>
  <si>
    <t>Highest time point number of hopitalised cases per 1 mln pop as of April 3</t>
  </si>
  <si>
    <t>COVID-19 total confirmed deaths/ 1 mln population</t>
  </si>
  <si>
    <t>Hospitalization rate total</t>
  </si>
  <si>
    <r>
      <rPr>
        <b/>
        <sz val="10"/>
        <color theme="1"/>
        <rFont val="Calibri"/>
        <family val="2"/>
        <scheme val="minor"/>
      </rPr>
      <t>For ICU  beds per 100,000:</t>
    </r>
    <r>
      <rPr>
        <sz val="10"/>
        <color theme="1"/>
        <rFont val="Calibri"/>
        <family val="2"/>
        <scheme val="minor"/>
      </rPr>
      <t xml:space="preserve"> https://www.info-coronavirus.be/en/news/help-our-hospitals-and-gps-to-beat-the-covid19-virus/</t>
    </r>
  </si>
  <si>
    <t>Testing / 1 mln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</si>
</sst>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0" formatCode="_(* #,##0_);_(* \(#,##0\);_(* &quot;-&quot;??_);_(@_)"/>
    <numFmt numFmtId="173" formatCode="0.000"/>
    <numFmt numFmtId="174" formatCode="0.0"/>
    <numFmt numFmtId="177" formatCode="0.0%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333333"/>
      <name val="Helvetica Neue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theme="1"/>
      <name val="Calibri"/>
      <family val="2"/>
      <scheme val="minor"/>
    </font>
    <font>
      <sz val="10"/>
      <color rgb="FF000000"/>
      <name val="Helvetica Neue"/>
      <family val="2"/>
    </font>
    <font>
      <sz val="12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3"/>
    <xf numFmtId="0" fontId="0" fillId="0" borderId="0" xfId="0" applyFont="1" applyAlignment="1">
      <alignment horizontal="left" vertical="top" wrapText="1"/>
    </xf>
    <xf numFmtId="0" fontId="0" fillId="0" borderId="0" xfId="0" applyFont="1"/>
    <xf numFmtId="0" fontId="3" fillId="0" borderId="0" xfId="0" applyFont="1"/>
    <xf numFmtId="16" fontId="0" fillId="0" borderId="0" xfId="0" applyNumberFormat="1" applyFont="1"/>
    <xf numFmtId="9" fontId="0" fillId="0" borderId="0" xfId="0" applyNumberFormat="1" applyFont="1"/>
    <xf numFmtId="0" fontId="5" fillId="0" borderId="0" xfId="0" applyFont="1"/>
    <xf numFmtId="3" fontId="0" fillId="0" borderId="0" xfId="0" applyNumberFormat="1" applyFont="1"/>
    <xf numFmtId="43" fontId="0" fillId="0" borderId="0" xfId="1" applyFont="1"/>
    <xf numFmtId="170" fontId="0" fillId="0" borderId="0" xfId="1" applyNumberFormat="1" applyFont="1"/>
    <xf numFmtId="43" fontId="0" fillId="0" borderId="0" xfId="0" applyNumberFormat="1" applyFont="1"/>
    <xf numFmtId="0" fontId="0" fillId="0" borderId="0" xfId="0" applyAlignment="1">
      <alignment horizontal="left" vertical="top" wrapText="1"/>
    </xf>
    <xf numFmtId="173" fontId="0" fillId="0" borderId="0" xfId="0" applyNumberFormat="1" applyFont="1"/>
    <xf numFmtId="2" fontId="0" fillId="0" borderId="0" xfId="0" applyNumberFormat="1" applyFont="1"/>
    <xf numFmtId="174" fontId="0" fillId="0" borderId="0" xfId="0" applyNumberFormat="1" applyFont="1"/>
    <xf numFmtId="1" fontId="0" fillId="0" borderId="0" xfId="0" applyNumberFormat="1" applyFont="1"/>
    <xf numFmtId="3" fontId="0" fillId="0" borderId="0" xfId="0" applyNumberFormat="1"/>
    <xf numFmtId="174" fontId="0" fillId="0" borderId="0" xfId="0" applyNumberFormat="1" applyFont="1" applyFill="1"/>
    <xf numFmtId="2" fontId="0" fillId="0" borderId="0" xfId="0" applyNumberFormat="1" applyFont="1" applyFill="1"/>
    <xf numFmtId="0" fontId="5" fillId="0" borderId="0" xfId="0" applyFont="1" applyAlignment="1">
      <alignment horizontal="left" vertical="top" wrapText="1"/>
    </xf>
    <xf numFmtId="0" fontId="10" fillId="0" borderId="0" xfId="3" applyFont="1"/>
    <xf numFmtId="0" fontId="11" fillId="0" borderId="0" xfId="3" applyFont="1" applyAlignment="1">
      <alignment horizontal="left" vertical="top"/>
    </xf>
    <xf numFmtId="0" fontId="5" fillId="0" borderId="0" xfId="0" applyFont="1" applyAlignment="1">
      <alignment vertical="top"/>
    </xf>
    <xf numFmtId="174" fontId="0" fillId="0" borderId="0" xfId="0" applyNumberFormat="1"/>
    <xf numFmtId="0" fontId="0" fillId="2" borderId="0" xfId="0" applyFont="1" applyFill="1"/>
    <xf numFmtId="2" fontId="8" fillId="0" borderId="0" xfId="0" applyNumberFormat="1" applyFont="1"/>
    <xf numFmtId="174" fontId="8" fillId="0" borderId="0" xfId="0" applyNumberFormat="1" applyFont="1"/>
    <xf numFmtId="1" fontId="8" fillId="0" borderId="0" xfId="0" applyNumberFormat="1" applyFont="1"/>
    <xf numFmtId="0" fontId="9" fillId="0" borderId="0" xfId="0" applyFont="1"/>
    <xf numFmtId="2" fontId="9" fillId="0" borderId="0" xfId="0" applyNumberFormat="1" applyFont="1"/>
    <xf numFmtId="174" fontId="9" fillId="0" borderId="0" xfId="0" applyNumberFormat="1" applyFont="1"/>
    <xf numFmtId="177" fontId="0" fillId="0" borderId="0" xfId="2" applyNumberFormat="1" applyFont="1"/>
    <xf numFmtId="170" fontId="0" fillId="0" borderId="0" xfId="1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0" fontId="3" fillId="0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Graphs!$C$1</c:f>
              <c:strCache>
                <c:ptCount val="1"/>
                <c:pt idx="0">
                  <c:v>Total ICU beds/ 100,000 population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Graphs!$A$2:$A$28</c:f>
              <c:strCache>
                <c:ptCount val="27"/>
                <c:pt idx="0">
                  <c:v>Germany</c:v>
                </c:pt>
                <c:pt idx="1">
                  <c:v>Belgium</c:v>
                </c:pt>
                <c:pt idx="2">
                  <c:v>Austria</c:v>
                </c:pt>
                <c:pt idx="3">
                  <c:v>USA</c:v>
                </c:pt>
                <c:pt idx="4">
                  <c:v>Lithuania</c:v>
                </c:pt>
                <c:pt idx="5">
                  <c:v>Estonia</c:v>
                </c:pt>
                <c:pt idx="6">
                  <c:v>Canada</c:v>
                </c:pt>
                <c:pt idx="7">
                  <c:v>Hungary</c:v>
                </c:pt>
                <c:pt idx="8">
                  <c:v>Czech Rep</c:v>
                </c:pt>
                <c:pt idx="9">
                  <c:v>Switzerland</c:v>
                </c:pt>
                <c:pt idx="10">
                  <c:v>France</c:v>
                </c:pt>
                <c:pt idx="11">
                  <c:v>Spain</c:v>
                </c:pt>
                <c:pt idx="12">
                  <c:v>Latvia</c:v>
                </c:pt>
                <c:pt idx="13">
                  <c:v>Australia</c:v>
                </c:pt>
                <c:pt idx="14">
                  <c:v>Slovakia</c:v>
                </c:pt>
                <c:pt idx="15">
                  <c:v>Iceland</c:v>
                </c:pt>
                <c:pt idx="16">
                  <c:v>Italy</c:v>
                </c:pt>
                <c:pt idx="17">
                  <c:v>Norway</c:v>
                </c:pt>
                <c:pt idx="18">
                  <c:v>Japan</c:v>
                </c:pt>
                <c:pt idx="19">
                  <c:v>Poland</c:v>
                </c:pt>
                <c:pt idx="20">
                  <c:v>Denmark</c:v>
                </c:pt>
                <c:pt idx="21">
                  <c:v>UK</c:v>
                </c:pt>
                <c:pt idx="22">
                  <c:v>Irland</c:v>
                </c:pt>
                <c:pt idx="23">
                  <c:v>Netherlands</c:v>
                </c:pt>
                <c:pt idx="24">
                  <c:v>Slovenia</c:v>
                </c:pt>
                <c:pt idx="25">
                  <c:v>Sweden</c:v>
                </c:pt>
                <c:pt idx="26">
                  <c:v>Portugal</c:v>
                </c:pt>
              </c:strCache>
            </c:strRef>
          </c:cat>
          <c:val>
            <c:numRef>
              <c:f>Graphs!$C$2:$C$28</c:f>
              <c:numCache>
                <c:formatCode>General</c:formatCode>
                <c:ptCount val="27"/>
                <c:pt idx="0">
                  <c:v>33.700000000000003</c:v>
                </c:pt>
                <c:pt idx="1">
                  <c:v>26.9</c:v>
                </c:pt>
                <c:pt idx="2">
                  <c:v>24.8</c:v>
                </c:pt>
                <c:pt idx="3">
                  <c:v>17.8</c:v>
                </c:pt>
                <c:pt idx="4">
                  <c:v>15.5</c:v>
                </c:pt>
                <c:pt idx="5">
                  <c:v>14.6</c:v>
                </c:pt>
                <c:pt idx="6">
                  <c:v>14</c:v>
                </c:pt>
                <c:pt idx="7">
                  <c:v>13.8</c:v>
                </c:pt>
                <c:pt idx="8">
                  <c:v>11.6</c:v>
                </c:pt>
                <c:pt idx="9">
                  <c:v>11</c:v>
                </c:pt>
                <c:pt idx="10">
                  <c:v>9.6999999999999993</c:v>
                </c:pt>
                <c:pt idx="11">
                  <c:v>9.6999999999999993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9.1999999999999993</c:v>
                </c:pt>
                <c:pt idx="15">
                  <c:v>9.1</c:v>
                </c:pt>
                <c:pt idx="16" formatCode="0.0">
                  <c:v>8.606165751740221</c:v>
                </c:pt>
                <c:pt idx="17">
                  <c:v>8</c:v>
                </c:pt>
                <c:pt idx="18">
                  <c:v>7.3</c:v>
                </c:pt>
                <c:pt idx="19">
                  <c:v>6.9</c:v>
                </c:pt>
                <c:pt idx="20">
                  <c:v>6.7</c:v>
                </c:pt>
                <c:pt idx="21">
                  <c:v>6.6</c:v>
                </c:pt>
                <c:pt idx="22">
                  <c:v>6.5</c:v>
                </c:pt>
                <c:pt idx="23">
                  <c:v>6.4</c:v>
                </c:pt>
                <c:pt idx="24">
                  <c:v>6.4</c:v>
                </c:pt>
                <c:pt idx="25">
                  <c:v>5.8</c:v>
                </c:pt>
                <c:pt idx="26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7-2243-A07D-A20AD459BBAE}"/>
            </c:ext>
          </c:extLst>
        </c:ser>
        <c:ser>
          <c:idx val="1"/>
          <c:order val="1"/>
          <c:tx>
            <c:strRef>
              <c:f>Graphs!$D$1</c:f>
              <c:strCache>
                <c:ptCount val="1"/>
                <c:pt idx="0">
                  <c:v>Total ICU beds/100,000 population after surge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Graphs!$A$2:$A$28</c:f>
              <c:strCache>
                <c:ptCount val="27"/>
                <c:pt idx="0">
                  <c:v>Germany</c:v>
                </c:pt>
                <c:pt idx="1">
                  <c:v>Belgium</c:v>
                </c:pt>
                <c:pt idx="2">
                  <c:v>Austria</c:v>
                </c:pt>
                <c:pt idx="3">
                  <c:v>USA</c:v>
                </c:pt>
                <c:pt idx="4">
                  <c:v>Lithuania</c:v>
                </c:pt>
                <c:pt idx="5">
                  <c:v>Estonia</c:v>
                </c:pt>
                <c:pt idx="6">
                  <c:v>Canada</c:v>
                </c:pt>
                <c:pt idx="7">
                  <c:v>Hungary</c:v>
                </c:pt>
                <c:pt idx="8">
                  <c:v>Czech Rep</c:v>
                </c:pt>
                <c:pt idx="9">
                  <c:v>Switzerland</c:v>
                </c:pt>
                <c:pt idx="10">
                  <c:v>France</c:v>
                </c:pt>
                <c:pt idx="11">
                  <c:v>Spain</c:v>
                </c:pt>
                <c:pt idx="12">
                  <c:v>Latvia</c:v>
                </c:pt>
                <c:pt idx="13">
                  <c:v>Australia</c:v>
                </c:pt>
                <c:pt idx="14">
                  <c:v>Slovakia</c:v>
                </c:pt>
                <c:pt idx="15">
                  <c:v>Iceland</c:v>
                </c:pt>
                <c:pt idx="16">
                  <c:v>Italy</c:v>
                </c:pt>
                <c:pt idx="17">
                  <c:v>Norway</c:v>
                </c:pt>
                <c:pt idx="18">
                  <c:v>Japan</c:v>
                </c:pt>
                <c:pt idx="19">
                  <c:v>Poland</c:v>
                </c:pt>
                <c:pt idx="20">
                  <c:v>Denmark</c:v>
                </c:pt>
                <c:pt idx="21">
                  <c:v>UK</c:v>
                </c:pt>
                <c:pt idx="22">
                  <c:v>Irland</c:v>
                </c:pt>
                <c:pt idx="23">
                  <c:v>Netherlands</c:v>
                </c:pt>
                <c:pt idx="24">
                  <c:v>Slovenia</c:v>
                </c:pt>
                <c:pt idx="25">
                  <c:v>Sweden</c:v>
                </c:pt>
                <c:pt idx="26">
                  <c:v>Portugal</c:v>
                </c:pt>
              </c:strCache>
            </c:strRef>
          </c:cat>
          <c:val>
            <c:numRef>
              <c:f>Graphs!$D$2:$D$28</c:f>
              <c:numCache>
                <c:formatCode>General</c:formatCode>
                <c:ptCount val="27"/>
                <c:pt idx="1">
                  <c:v>37.700000000000003</c:v>
                </c:pt>
                <c:pt idx="13">
                  <c:v>25.9</c:v>
                </c:pt>
                <c:pt idx="21" formatCode="0.0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97-2243-A07D-A20AD459BBAE}"/>
            </c:ext>
          </c:extLst>
        </c:ser>
        <c:ser>
          <c:idx val="2"/>
          <c:order val="2"/>
          <c:tx>
            <c:strRef>
              <c:f>Graphs!$E$1</c:f>
              <c:strCache>
                <c:ptCount val="1"/>
                <c:pt idx="0">
                  <c:v>Ventilators (all type)/100,000 population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Graphs!$A$2:$A$28</c:f>
              <c:strCache>
                <c:ptCount val="27"/>
                <c:pt idx="0">
                  <c:v>Germany</c:v>
                </c:pt>
                <c:pt idx="1">
                  <c:v>Belgium</c:v>
                </c:pt>
                <c:pt idx="2">
                  <c:v>Austria</c:v>
                </c:pt>
                <c:pt idx="3">
                  <c:v>USA</c:v>
                </c:pt>
                <c:pt idx="4">
                  <c:v>Lithuania</c:v>
                </c:pt>
                <c:pt idx="5">
                  <c:v>Estonia</c:v>
                </c:pt>
                <c:pt idx="6">
                  <c:v>Canada</c:v>
                </c:pt>
                <c:pt idx="7">
                  <c:v>Hungary</c:v>
                </c:pt>
                <c:pt idx="8">
                  <c:v>Czech Rep</c:v>
                </c:pt>
                <c:pt idx="9">
                  <c:v>Switzerland</c:v>
                </c:pt>
                <c:pt idx="10">
                  <c:v>France</c:v>
                </c:pt>
                <c:pt idx="11">
                  <c:v>Spain</c:v>
                </c:pt>
                <c:pt idx="12">
                  <c:v>Latvia</c:v>
                </c:pt>
                <c:pt idx="13">
                  <c:v>Australia</c:v>
                </c:pt>
                <c:pt idx="14">
                  <c:v>Slovakia</c:v>
                </c:pt>
                <c:pt idx="15">
                  <c:v>Iceland</c:v>
                </c:pt>
                <c:pt idx="16">
                  <c:v>Italy</c:v>
                </c:pt>
                <c:pt idx="17">
                  <c:v>Norway</c:v>
                </c:pt>
                <c:pt idx="18">
                  <c:v>Japan</c:v>
                </c:pt>
                <c:pt idx="19">
                  <c:v>Poland</c:v>
                </c:pt>
                <c:pt idx="20">
                  <c:v>Denmark</c:v>
                </c:pt>
                <c:pt idx="21">
                  <c:v>UK</c:v>
                </c:pt>
                <c:pt idx="22">
                  <c:v>Irland</c:v>
                </c:pt>
                <c:pt idx="23">
                  <c:v>Netherlands</c:v>
                </c:pt>
                <c:pt idx="24">
                  <c:v>Slovenia</c:v>
                </c:pt>
                <c:pt idx="25">
                  <c:v>Sweden</c:v>
                </c:pt>
                <c:pt idx="26">
                  <c:v>Portugal</c:v>
                </c:pt>
              </c:strCache>
            </c:strRef>
          </c:cat>
          <c:val>
            <c:numRef>
              <c:f>Graphs!$E$2:$E$28</c:f>
              <c:numCache>
                <c:formatCode>0.0</c:formatCode>
                <c:ptCount val="27"/>
                <c:pt idx="0">
                  <c:v>30.15</c:v>
                </c:pt>
                <c:pt idx="2">
                  <c:v>21.92</c:v>
                </c:pt>
                <c:pt idx="3">
                  <c:v>7.5802165566393143</c:v>
                </c:pt>
                <c:pt idx="4">
                  <c:v>21.416784548218285</c:v>
                </c:pt>
                <c:pt idx="6">
                  <c:v>20.91</c:v>
                </c:pt>
                <c:pt idx="10">
                  <c:v>7.47</c:v>
                </c:pt>
                <c:pt idx="13">
                  <c:v>18.77</c:v>
                </c:pt>
                <c:pt idx="16">
                  <c:v>8.3000000000000007</c:v>
                </c:pt>
                <c:pt idx="17">
                  <c:v>15.06</c:v>
                </c:pt>
                <c:pt idx="18">
                  <c:v>25.77</c:v>
                </c:pt>
                <c:pt idx="21">
                  <c:v>12.04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97-2243-A07D-A20AD459B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447625167"/>
        <c:axId val="447626799"/>
      </c:barChart>
      <c:lineChart>
        <c:grouping val="standard"/>
        <c:varyColors val="0"/>
        <c:ser>
          <c:idx val="3"/>
          <c:order val="3"/>
          <c:tx>
            <c:strRef>
              <c:f>Graphs!#REF!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Graphs!$A$2:$A$28</c:f>
              <c:strCache>
                <c:ptCount val="27"/>
                <c:pt idx="0">
                  <c:v>Germany</c:v>
                </c:pt>
                <c:pt idx="1">
                  <c:v>Belgium</c:v>
                </c:pt>
                <c:pt idx="2">
                  <c:v>Austria</c:v>
                </c:pt>
                <c:pt idx="3">
                  <c:v>USA</c:v>
                </c:pt>
                <c:pt idx="4">
                  <c:v>Lithuania</c:v>
                </c:pt>
                <c:pt idx="5">
                  <c:v>Estonia</c:v>
                </c:pt>
                <c:pt idx="6">
                  <c:v>Canada</c:v>
                </c:pt>
                <c:pt idx="7">
                  <c:v>Hungary</c:v>
                </c:pt>
                <c:pt idx="8">
                  <c:v>Czech Rep</c:v>
                </c:pt>
                <c:pt idx="9">
                  <c:v>Switzerland</c:v>
                </c:pt>
                <c:pt idx="10">
                  <c:v>France</c:v>
                </c:pt>
                <c:pt idx="11">
                  <c:v>Spain</c:v>
                </c:pt>
                <c:pt idx="12">
                  <c:v>Latvia</c:v>
                </c:pt>
                <c:pt idx="13">
                  <c:v>Australia</c:v>
                </c:pt>
                <c:pt idx="14">
                  <c:v>Slovakia</c:v>
                </c:pt>
                <c:pt idx="15">
                  <c:v>Iceland</c:v>
                </c:pt>
                <c:pt idx="16">
                  <c:v>Italy</c:v>
                </c:pt>
                <c:pt idx="17">
                  <c:v>Norway</c:v>
                </c:pt>
                <c:pt idx="18">
                  <c:v>Japan</c:v>
                </c:pt>
                <c:pt idx="19">
                  <c:v>Poland</c:v>
                </c:pt>
                <c:pt idx="20">
                  <c:v>Denmark</c:v>
                </c:pt>
                <c:pt idx="21">
                  <c:v>UK</c:v>
                </c:pt>
                <c:pt idx="22">
                  <c:v>Irland</c:v>
                </c:pt>
                <c:pt idx="23">
                  <c:v>Netherlands</c:v>
                </c:pt>
                <c:pt idx="24">
                  <c:v>Slovenia</c:v>
                </c:pt>
                <c:pt idx="25">
                  <c:v>Sweden</c:v>
                </c:pt>
                <c:pt idx="26">
                  <c:v>Portugal</c:v>
                </c:pt>
              </c:strCache>
            </c:strRef>
          </c:cat>
          <c:val>
            <c:numRef>
              <c:f>Graphs!#REF!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97-2243-A07D-A20AD459B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625167"/>
        <c:axId val="447626799"/>
      </c:lineChart>
      <c:lineChart>
        <c:grouping val="standard"/>
        <c:varyColors val="0"/>
        <c:ser>
          <c:idx val="4"/>
          <c:order val="4"/>
          <c:tx>
            <c:strRef>
              <c:f>Graphs!$F$1</c:f>
              <c:strCache>
                <c:ptCount val="1"/>
                <c:pt idx="0">
                  <c:v>COVID-19 total confirmed death/ 1 mln population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Graphs!$A$2:$A$28</c:f>
              <c:strCache>
                <c:ptCount val="27"/>
                <c:pt idx="0">
                  <c:v>Germany</c:v>
                </c:pt>
                <c:pt idx="1">
                  <c:v>Belgium</c:v>
                </c:pt>
                <c:pt idx="2">
                  <c:v>Austria</c:v>
                </c:pt>
                <c:pt idx="3">
                  <c:v>USA</c:v>
                </c:pt>
                <c:pt idx="4">
                  <c:v>Lithuania</c:v>
                </c:pt>
                <c:pt idx="5">
                  <c:v>Estonia</c:v>
                </c:pt>
                <c:pt idx="6">
                  <c:v>Canada</c:v>
                </c:pt>
                <c:pt idx="7">
                  <c:v>Hungary</c:v>
                </c:pt>
                <c:pt idx="8">
                  <c:v>Czech Rep</c:v>
                </c:pt>
                <c:pt idx="9">
                  <c:v>Switzerland</c:v>
                </c:pt>
                <c:pt idx="10">
                  <c:v>France</c:v>
                </c:pt>
                <c:pt idx="11">
                  <c:v>Spain</c:v>
                </c:pt>
                <c:pt idx="12">
                  <c:v>Latvia</c:v>
                </c:pt>
                <c:pt idx="13">
                  <c:v>Australia</c:v>
                </c:pt>
                <c:pt idx="14">
                  <c:v>Slovakia</c:v>
                </c:pt>
                <c:pt idx="15">
                  <c:v>Iceland</c:v>
                </c:pt>
                <c:pt idx="16">
                  <c:v>Italy</c:v>
                </c:pt>
                <c:pt idx="17">
                  <c:v>Norway</c:v>
                </c:pt>
                <c:pt idx="18">
                  <c:v>Japan</c:v>
                </c:pt>
                <c:pt idx="19">
                  <c:v>Poland</c:v>
                </c:pt>
                <c:pt idx="20">
                  <c:v>Denmark</c:v>
                </c:pt>
                <c:pt idx="21">
                  <c:v>UK</c:v>
                </c:pt>
                <c:pt idx="22">
                  <c:v>Irland</c:v>
                </c:pt>
                <c:pt idx="23">
                  <c:v>Netherlands</c:v>
                </c:pt>
                <c:pt idx="24">
                  <c:v>Slovenia</c:v>
                </c:pt>
                <c:pt idx="25">
                  <c:v>Sweden</c:v>
                </c:pt>
                <c:pt idx="26">
                  <c:v>Portugal</c:v>
                </c:pt>
              </c:strCache>
            </c:strRef>
          </c:cat>
          <c:val>
            <c:numRef>
              <c:f>Graphs!$F$2:$F$28</c:f>
              <c:numCache>
                <c:formatCode>0.00</c:formatCode>
                <c:ptCount val="27"/>
                <c:pt idx="0">
                  <c:v>12.138363740213</c:v>
                </c:pt>
                <c:pt idx="1">
                  <c:v>98.622767139135604</c:v>
                </c:pt>
                <c:pt idx="2">
                  <c:v>18.653402025226502</c:v>
                </c:pt>
                <c:pt idx="3">
                  <c:v>21.622183583323402</c:v>
                </c:pt>
                <c:pt idx="4">
                  <c:v>3.3060389208942</c:v>
                </c:pt>
                <c:pt idx="5">
                  <c:v>9.0460966469889001</c:v>
                </c:pt>
                <c:pt idx="6">
                  <c:v>4.95467177458882</c:v>
                </c:pt>
                <c:pt idx="7">
                  <c:v>3.3125093811300799</c:v>
                </c:pt>
                <c:pt idx="8">
                  <c:v>4.9491165453448298</c:v>
                </c:pt>
                <c:pt idx="9">
                  <c:v>70.135966717421894</c:v>
                </c:pt>
                <c:pt idx="10">
                  <c:v>68.98</c:v>
                </c:pt>
                <c:pt idx="11">
                  <c:v>233.879815034111</c:v>
                </c:pt>
                <c:pt idx="12">
                  <c:v>0.53016591011991299</c:v>
                </c:pt>
                <c:pt idx="13">
                  <c:v>1.1764760784569901</c:v>
                </c:pt>
                <c:pt idx="14">
                  <c:v>0</c:v>
                </c:pt>
                <c:pt idx="15">
                  <c:v>11.7216117216117</c:v>
                </c:pt>
                <c:pt idx="16">
                  <c:v>242.814358838109</c:v>
                </c:pt>
                <c:pt idx="17">
                  <c:v>8.1162213382099502</c:v>
                </c:pt>
                <c:pt idx="18">
                  <c:v>0.54555607494953695</c:v>
                </c:pt>
                <c:pt idx="19">
                  <c:v>1.8759938969426699</c:v>
                </c:pt>
                <c:pt idx="20">
                  <c:v>23.997777702197201</c:v>
                </c:pt>
                <c:pt idx="21">
                  <c:v>53.103729599403103</c:v>
                </c:pt>
                <c:pt idx="22">
                  <c:v>11.7216117216117</c:v>
                </c:pt>
                <c:pt idx="23">
                  <c:v>86.782084699431394</c:v>
                </c:pt>
                <c:pt idx="24">
                  <c:v>9.6203242818909001</c:v>
                </c:pt>
                <c:pt idx="25">
                  <c:v>32.972680203618701</c:v>
                </c:pt>
                <c:pt idx="26">
                  <c:v>24.125435790201699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97-2243-A07D-A20AD459B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551183"/>
        <c:axId val="447043727"/>
      </c:lineChart>
      <c:catAx>
        <c:axId val="44762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26799"/>
        <c:crosses val="autoZero"/>
        <c:auto val="1"/>
        <c:lblAlgn val="ctr"/>
        <c:lblOffset val="100"/>
        <c:noMultiLvlLbl val="0"/>
      </c:catAx>
      <c:valAx>
        <c:axId val="44762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ICU beds, ventilators per</a:t>
                </a:r>
                <a:r>
                  <a:rPr lang="en-US" baseline="0"/>
                  <a:t> 100,000 population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25167"/>
        <c:crosses val="autoZero"/>
        <c:crossBetween val="between"/>
      </c:valAx>
      <c:valAx>
        <c:axId val="44704372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baseline="0">
                    <a:effectLst/>
                  </a:rPr>
                  <a:t>Cumulative confirmed deaths per 1 mln populaiton</a:t>
                </a:r>
                <a:endParaRPr lang="en-US" sz="105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551183"/>
        <c:crosses val="max"/>
        <c:crossBetween val="between"/>
      </c:valAx>
      <c:catAx>
        <c:axId val="8915511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04372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Graphs!$D$33</c:f>
              <c:strCache>
                <c:ptCount val="1"/>
                <c:pt idx="0">
                  <c:v>Physicians (all) per 1000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Graphs!$A$34:$A$60</c:f>
              <c:strCache>
                <c:ptCount val="27"/>
                <c:pt idx="0">
                  <c:v>Norway</c:v>
                </c:pt>
                <c:pt idx="1">
                  <c:v>Switzerland</c:v>
                </c:pt>
                <c:pt idx="2">
                  <c:v>Iceland</c:v>
                </c:pt>
                <c:pt idx="3">
                  <c:v>Germany</c:v>
                </c:pt>
                <c:pt idx="4">
                  <c:v>Irland</c:v>
                </c:pt>
                <c:pt idx="5">
                  <c:v>USA</c:v>
                </c:pt>
                <c:pt idx="6">
                  <c:v>Australia</c:v>
                </c:pt>
                <c:pt idx="7">
                  <c:v>Japan</c:v>
                </c:pt>
                <c:pt idx="8">
                  <c:v>Belgium</c:v>
                </c:pt>
                <c:pt idx="9">
                  <c:v>Sweden</c:v>
                </c:pt>
                <c:pt idx="10">
                  <c:v>France</c:v>
                </c:pt>
                <c:pt idx="11">
                  <c:v>Netherlands</c:v>
                </c:pt>
                <c:pt idx="12">
                  <c:v>Canada</c:v>
                </c:pt>
                <c:pt idx="13">
                  <c:v>Denmark</c:v>
                </c:pt>
                <c:pt idx="14">
                  <c:v>Slovenia</c:v>
                </c:pt>
                <c:pt idx="15">
                  <c:v>Czech Rep</c:v>
                </c:pt>
                <c:pt idx="16">
                  <c:v>UK</c:v>
                </c:pt>
                <c:pt idx="17">
                  <c:v>Lithuania</c:v>
                </c:pt>
                <c:pt idx="18">
                  <c:v>Austria</c:v>
                </c:pt>
                <c:pt idx="19">
                  <c:v>Italy</c:v>
                </c:pt>
                <c:pt idx="20">
                  <c:v>Portugal</c:v>
                </c:pt>
                <c:pt idx="21">
                  <c:v>Hungary</c:v>
                </c:pt>
                <c:pt idx="22">
                  <c:v>Estonia</c:v>
                </c:pt>
                <c:pt idx="23">
                  <c:v>Spain</c:v>
                </c:pt>
                <c:pt idx="24">
                  <c:v>Slovakia</c:v>
                </c:pt>
                <c:pt idx="25">
                  <c:v>Poland</c:v>
                </c:pt>
                <c:pt idx="26">
                  <c:v>Latvia</c:v>
                </c:pt>
              </c:strCache>
            </c:strRef>
          </c:cat>
          <c:val>
            <c:numRef>
              <c:f>Graphs!$D$34:$D$60</c:f>
              <c:numCache>
                <c:formatCode>General</c:formatCode>
                <c:ptCount val="27"/>
                <c:pt idx="1">
                  <c:v>4.3</c:v>
                </c:pt>
                <c:pt idx="3">
                  <c:v>4.3</c:v>
                </c:pt>
                <c:pt idx="5" formatCode="#,##0">
                  <c:v>2.6</c:v>
                </c:pt>
                <c:pt idx="6" formatCode="_(* #,##0_);_(* \(#,##0\);_(* &quot;-&quot;??_);_(@_)">
                  <c:v>3.7</c:v>
                </c:pt>
                <c:pt idx="7">
                  <c:v>2.4</c:v>
                </c:pt>
                <c:pt idx="8">
                  <c:v>3.1</c:v>
                </c:pt>
                <c:pt idx="9">
                  <c:v>4.0999999999999996</c:v>
                </c:pt>
                <c:pt idx="10">
                  <c:v>3.2</c:v>
                </c:pt>
                <c:pt idx="11">
                  <c:v>3.6</c:v>
                </c:pt>
                <c:pt idx="12">
                  <c:v>2.7</c:v>
                </c:pt>
                <c:pt idx="16">
                  <c:v>2.8</c:v>
                </c:pt>
                <c:pt idx="18" formatCode="_(* #,##0.00_);_(* \(#,##0.00\);_(* &quot;-&quot;??_);_(@_)">
                  <c:v>5.2</c:v>
                </c:pt>
                <c:pt idx="19" formatCode="_(* #,##0_);_(* \(#,##0\);_(* &quot;-&quot;??_);_(@_)">
                  <c:v>4</c:v>
                </c:pt>
                <c:pt idx="23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0-3F48-82F9-80C43EB199D4}"/>
            </c:ext>
          </c:extLst>
        </c:ser>
        <c:ser>
          <c:idx val="1"/>
          <c:order val="1"/>
          <c:tx>
            <c:strRef>
              <c:f>Graphs!$E$33</c:f>
              <c:strCache>
                <c:ptCount val="1"/>
                <c:pt idx="0">
                  <c:v>Nurses (all licensed) per 1000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Graphs!$A$34:$A$60</c:f>
              <c:strCache>
                <c:ptCount val="27"/>
                <c:pt idx="0">
                  <c:v>Norway</c:v>
                </c:pt>
                <c:pt idx="1">
                  <c:v>Switzerland</c:v>
                </c:pt>
                <c:pt idx="2">
                  <c:v>Iceland</c:v>
                </c:pt>
                <c:pt idx="3">
                  <c:v>Germany</c:v>
                </c:pt>
                <c:pt idx="4">
                  <c:v>Irland</c:v>
                </c:pt>
                <c:pt idx="5">
                  <c:v>USA</c:v>
                </c:pt>
                <c:pt idx="6">
                  <c:v>Australia</c:v>
                </c:pt>
                <c:pt idx="7">
                  <c:v>Japan</c:v>
                </c:pt>
                <c:pt idx="8">
                  <c:v>Belgium</c:v>
                </c:pt>
                <c:pt idx="9">
                  <c:v>Sweden</c:v>
                </c:pt>
                <c:pt idx="10">
                  <c:v>France</c:v>
                </c:pt>
                <c:pt idx="11">
                  <c:v>Netherlands</c:v>
                </c:pt>
                <c:pt idx="12">
                  <c:v>Canada</c:v>
                </c:pt>
                <c:pt idx="13">
                  <c:v>Denmark</c:v>
                </c:pt>
                <c:pt idx="14">
                  <c:v>Slovenia</c:v>
                </c:pt>
                <c:pt idx="15">
                  <c:v>Czech Rep</c:v>
                </c:pt>
                <c:pt idx="16">
                  <c:v>UK</c:v>
                </c:pt>
                <c:pt idx="17">
                  <c:v>Lithuania</c:v>
                </c:pt>
                <c:pt idx="18">
                  <c:v>Austria</c:v>
                </c:pt>
                <c:pt idx="19">
                  <c:v>Italy</c:v>
                </c:pt>
                <c:pt idx="20">
                  <c:v>Portugal</c:v>
                </c:pt>
                <c:pt idx="21">
                  <c:v>Hungary</c:v>
                </c:pt>
                <c:pt idx="22">
                  <c:v>Estonia</c:v>
                </c:pt>
                <c:pt idx="23">
                  <c:v>Spain</c:v>
                </c:pt>
                <c:pt idx="24">
                  <c:v>Slovakia</c:v>
                </c:pt>
                <c:pt idx="25">
                  <c:v>Poland</c:v>
                </c:pt>
                <c:pt idx="26">
                  <c:v>Latvia</c:v>
                </c:pt>
              </c:strCache>
            </c:strRef>
          </c:cat>
          <c:val>
            <c:numRef>
              <c:f>Graphs!$E$34:$E$60</c:f>
              <c:numCache>
                <c:formatCode>0.0</c:formatCode>
                <c:ptCount val="27"/>
                <c:pt idx="0">
                  <c:v>17.809999999999999</c:v>
                </c:pt>
                <c:pt idx="1">
                  <c:v>17.23</c:v>
                </c:pt>
                <c:pt idx="2">
                  <c:v>14.85</c:v>
                </c:pt>
                <c:pt idx="3">
                  <c:v>12.93</c:v>
                </c:pt>
                <c:pt idx="4">
                  <c:v>12.16</c:v>
                </c:pt>
                <c:pt idx="5">
                  <c:v>11.74</c:v>
                </c:pt>
                <c:pt idx="6">
                  <c:v>11.68</c:v>
                </c:pt>
                <c:pt idx="7">
                  <c:v>11.34</c:v>
                </c:pt>
                <c:pt idx="8">
                  <c:v>10.96</c:v>
                </c:pt>
                <c:pt idx="9">
                  <c:v>10.9</c:v>
                </c:pt>
                <c:pt idx="10">
                  <c:v>10.8</c:v>
                </c:pt>
                <c:pt idx="11">
                  <c:v>10.29</c:v>
                </c:pt>
                <c:pt idx="12">
                  <c:v>9.9600000000000009</c:v>
                </c:pt>
                <c:pt idx="13">
                  <c:v>9.9499999999999993</c:v>
                </c:pt>
                <c:pt idx="14">
                  <c:v>9.92</c:v>
                </c:pt>
                <c:pt idx="15">
                  <c:v>8.06</c:v>
                </c:pt>
                <c:pt idx="16">
                  <c:v>7.8</c:v>
                </c:pt>
                <c:pt idx="17">
                  <c:v>7.71</c:v>
                </c:pt>
                <c:pt idx="18">
                  <c:v>6.85</c:v>
                </c:pt>
                <c:pt idx="19">
                  <c:v>6.71</c:v>
                </c:pt>
                <c:pt idx="20">
                  <c:v>6.7</c:v>
                </c:pt>
                <c:pt idx="21">
                  <c:v>6.51</c:v>
                </c:pt>
                <c:pt idx="22">
                  <c:v>6.19</c:v>
                </c:pt>
                <c:pt idx="23">
                  <c:v>5.74</c:v>
                </c:pt>
                <c:pt idx="24">
                  <c:v>5.65</c:v>
                </c:pt>
                <c:pt idx="25">
                  <c:v>5.0999999999999996</c:v>
                </c:pt>
                <c:pt idx="26">
                  <c:v>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0-3F48-82F9-80C43EB199D4}"/>
            </c:ext>
          </c:extLst>
        </c:ser>
        <c:ser>
          <c:idx val="2"/>
          <c:order val="2"/>
          <c:tx>
            <c:strRef>
              <c:f>Graphs!$F$33</c:f>
              <c:strCache>
                <c:ptCount val="1"/>
                <c:pt idx="0">
                  <c:v>Nurses practicing per 1000 population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Graphs!$A$34:$A$60</c:f>
              <c:strCache>
                <c:ptCount val="27"/>
                <c:pt idx="0">
                  <c:v>Norway</c:v>
                </c:pt>
                <c:pt idx="1">
                  <c:v>Switzerland</c:v>
                </c:pt>
                <c:pt idx="2">
                  <c:v>Iceland</c:v>
                </c:pt>
                <c:pt idx="3">
                  <c:v>Germany</c:v>
                </c:pt>
                <c:pt idx="4">
                  <c:v>Irland</c:v>
                </c:pt>
                <c:pt idx="5">
                  <c:v>USA</c:v>
                </c:pt>
                <c:pt idx="6">
                  <c:v>Australia</c:v>
                </c:pt>
                <c:pt idx="7">
                  <c:v>Japan</c:v>
                </c:pt>
                <c:pt idx="8">
                  <c:v>Belgium</c:v>
                </c:pt>
                <c:pt idx="9">
                  <c:v>Sweden</c:v>
                </c:pt>
                <c:pt idx="10">
                  <c:v>France</c:v>
                </c:pt>
                <c:pt idx="11">
                  <c:v>Netherlands</c:v>
                </c:pt>
                <c:pt idx="12">
                  <c:v>Canada</c:v>
                </c:pt>
                <c:pt idx="13">
                  <c:v>Denmark</c:v>
                </c:pt>
                <c:pt idx="14">
                  <c:v>Slovenia</c:v>
                </c:pt>
                <c:pt idx="15">
                  <c:v>Czech Rep</c:v>
                </c:pt>
                <c:pt idx="16">
                  <c:v>UK</c:v>
                </c:pt>
                <c:pt idx="17">
                  <c:v>Lithuania</c:v>
                </c:pt>
                <c:pt idx="18">
                  <c:v>Austria</c:v>
                </c:pt>
                <c:pt idx="19">
                  <c:v>Italy</c:v>
                </c:pt>
                <c:pt idx="20">
                  <c:v>Portugal</c:v>
                </c:pt>
                <c:pt idx="21">
                  <c:v>Hungary</c:v>
                </c:pt>
                <c:pt idx="22">
                  <c:v>Estonia</c:v>
                </c:pt>
                <c:pt idx="23">
                  <c:v>Spain</c:v>
                </c:pt>
                <c:pt idx="24">
                  <c:v>Slovakia</c:v>
                </c:pt>
                <c:pt idx="25">
                  <c:v>Poland</c:v>
                </c:pt>
                <c:pt idx="26">
                  <c:v>Latvia</c:v>
                </c:pt>
              </c:strCache>
            </c:strRef>
          </c:cat>
          <c:val>
            <c:numRef>
              <c:f>Graphs!$F$34:$F$60</c:f>
              <c:numCache>
                <c:formatCode>General</c:formatCode>
                <c:ptCount val="27"/>
                <c:pt idx="0">
                  <c:v>17.670000000000002</c:v>
                </c:pt>
                <c:pt idx="1">
                  <c:v>11.31</c:v>
                </c:pt>
                <c:pt idx="2">
                  <c:v>9.0500000000000007</c:v>
                </c:pt>
                <c:pt idx="3">
                  <c:v>10.91</c:v>
                </c:pt>
                <c:pt idx="6" formatCode="_(* #,##0_);_(* \(#,##0\);_(* &quot;-&quot;??_);_(@_)">
                  <c:v>9.69</c:v>
                </c:pt>
                <c:pt idx="12">
                  <c:v>7.15</c:v>
                </c:pt>
                <c:pt idx="14">
                  <c:v>3.21</c:v>
                </c:pt>
                <c:pt idx="16">
                  <c:v>6.39</c:v>
                </c:pt>
                <c:pt idx="17">
                  <c:v>7.71</c:v>
                </c:pt>
                <c:pt idx="18" formatCode="_(* #,##0.00_);_(* \(#,##0.00\);_(* &quot;-&quot;??_);_(@_)">
                  <c:v>6.85</c:v>
                </c:pt>
                <c:pt idx="19">
                  <c:v>5.49</c:v>
                </c:pt>
                <c:pt idx="21">
                  <c:v>4.78</c:v>
                </c:pt>
                <c:pt idx="22">
                  <c:v>6.19</c:v>
                </c:pt>
                <c:pt idx="23">
                  <c:v>5.74</c:v>
                </c:pt>
                <c:pt idx="25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80-3F48-82F9-80C43EB1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axId val="910427279"/>
        <c:axId val="910935935"/>
      </c:barChart>
      <c:catAx>
        <c:axId val="91042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935935"/>
        <c:crosses val="autoZero"/>
        <c:auto val="1"/>
        <c:lblAlgn val="ctr"/>
        <c:lblOffset val="100"/>
        <c:noMultiLvlLbl val="0"/>
      </c:catAx>
      <c:valAx>
        <c:axId val="91093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1000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42727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155012662385361E-2"/>
          <c:y val="0.87275038773562397"/>
          <c:w val="0.79543311408247408"/>
          <c:h val="9.8840521355285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Graphs!$U$1</c:f>
              <c:strCache>
                <c:ptCount val="1"/>
                <c:pt idx="0">
                  <c:v>COVID-19 cumulative incidence/100 000 population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Graphs!$A$5:$A$31</c:f>
              <c:strCache>
                <c:ptCount val="24"/>
                <c:pt idx="0">
                  <c:v>USA</c:v>
                </c:pt>
                <c:pt idx="1">
                  <c:v>Lithuania</c:v>
                </c:pt>
                <c:pt idx="2">
                  <c:v>Estonia</c:v>
                </c:pt>
                <c:pt idx="3">
                  <c:v>Canada</c:v>
                </c:pt>
                <c:pt idx="4">
                  <c:v>Hungary</c:v>
                </c:pt>
                <c:pt idx="5">
                  <c:v>Czech Rep</c:v>
                </c:pt>
                <c:pt idx="6">
                  <c:v>Switzerland</c:v>
                </c:pt>
                <c:pt idx="7">
                  <c:v>France</c:v>
                </c:pt>
                <c:pt idx="8">
                  <c:v>Spain</c:v>
                </c:pt>
                <c:pt idx="9">
                  <c:v>Latvia</c:v>
                </c:pt>
                <c:pt idx="10">
                  <c:v>Australia</c:v>
                </c:pt>
                <c:pt idx="11">
                  <c:v>Slovakia</c:v>
                </c:pt>
                <c:pt idx="12">
                  <c:v>Iceland</c:v>
                </c:pt>
                <c:pt idx="13">
                  <c:v>Italy</c:v>
                </c:pt>
                <c:pt idx="14">
                  <c:v>Norway</c:v>
                </c:pt>
                <c:pt idx="15">
                  <c:v>Japan</c:v>
                </c:pt>
                <c:pt idx="16">
                  <c:v>Poland</c:v>
                </c:pt>
                <c:pt idx="17">
                  <c:v>Denmark</c:v>
                </c:pt>
                <c:pt idx="18">
                  <c:v>UK</c:v>
                </c:pt>
                <c:pt idx="19">
                  <c:v>Irland</c:v>
                </c:pt>
                <c:pt idx="20">
                  <c:v>Netherlands</c:v>
                </c:pt>
                <c:pt idx="21">
                  <c:v>Slovenia</c:v>
                </c:pt>
                <c:pt idx="22">
                  <c:v>Sweden</c:v>
                </c:pt>
                <c:pt idx="23">
                  <c:v>Portugal</c:v>
                </c:pt>
              </c:strCache>
            </c:strRef>
          </c:cat>
          <c:val>
            <c:numRef>
              <c:f>Graphs!$U$2:$U$28</c:f>
              <c:numCache>
                <c:formatCode>0.0</c:formatCode>
                <c:ptCount val="27"/>
                <c:pt idx="0">
                  <c:v>386.70681159666822</c:v>
                </c:pt>
                <c:pt idx="1">
                  <c:v>251.87748333416715</c:v>
                </c:pt>
                <c:pt idx="2">
                  <c:v>238.7176039072819</c:v>
                </c:pt>
                <c:pt idx="3">
                  <c:v>198.31750452572606</c:v>
                </c:pt>
                <c:pt idx="4">
                  <c:v>193.6666884843896</c:v>
                </c:pt>
                <c:pt idx="5">
                  <c:v>101.06333536190758</c:v>
                </c:pt>
                <c:pt idx="6">
                  <c:v>100.75</c:v>
                </c:pt>
                <c:pt idx="7">
                  <c:v>96.131574428262169</c:v>
                </c:pt>
                <c:pt idx="8">
                  <c:v>96.118648736499154</c:v>
                </c:pt>
                <c:pt idx="9">
                  <c:v>91.24503775674745</c:v>
                </c:pt>
                <c:pt idx="10">
                  <c:v>88.293248850664042</c:v>
                </c:pt>
                <c:pt idx="11">
                  <c:v>87.975845246514581</c:v>
                </c:pt>
                <c:pt idx="12">
                  <c:v>84.96108448250996</c:v>
                </c:pt>
                <c:pt idx="13">
                  <c:v>72.694154285588937</c:v>
                </c:pt>
                <c:pt idx="14">
                  <c:v>64.888219377104178</c:v>
                </c:pt>
                <c:pt idx="15">
                  <c:v>59.733387425561759</c:v>
                </c:pt>
                <c:pt idx="16">
                  <c:v>57.451168839574585</c:v>
                </c:pt>
                <c:pt idx="17">
                  <c:v>45.119683099442042</c:v>
                </c:pt>
                <c:pt idx="18">
                  <c:v>39.429987305237979</c:v>
                </c:pt>
                <c:pt idx="19">
                  <c:v>33.781267708249011</c:v>
                </c:pt>
                <c:pt idx="20">
                  <c:v>27.520568144460498</c:v>
                </c:pt>
                <c:pt idx="21">
                  <c:v>25.581552224245915</c:v>
                </c:pt>
                <c:pt idx="22">
                  <c:v>21.62962962962963</c:v>
                </c:pt>
                <c:pt idx="23">
                  <c:v>17.14777434189908</c:v>
                </c:pt>
                <c:pt idx="24">
                  <c:v>8.8068824575882747</c:v>
                </c:pt>
                <c:pt idx="25">
                  <c:v>6.9413161882140955</c:v>
                </c:pt>
                <c:pt idx="26">
                  <c:v>2.3212590952230308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4-4D47-BD99-62970B65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490329519"/>
        <c:axId val="900768191"/>
      </c:barChart>
      <c:lineChart>
        <c:grouping val="standard"/>
        <c:varyColors val="0"/>
        <c:ser>
          <c:idx val="0"/>
          <c:order val="0"/>
          <c:tx>
            <c:strRef>
              <c:f>Graphs!$T$1</c:f>
              <c:strCache>
                <c:ptCount val="1"/>
                <c:pt idx="0">
                  <c:v>COVID-19 total confirmed deaths/ 1 mln population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11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Graphs!$S$2:$S$28</c:f>
              <c:strCache>
                <c:ptCount val="27"/>
                <c:pt idx="0">
                  <c:v>Irland</c:v>
                </c:pt>
                <c:pt idx="1">
                  <c:v>Spain</c:v>
                </c:pt>
                <c:pt idx="2">
                  <c:v>Belgium</c:v>
                </c:pt>
                <c:pt idx="3">
                  <c:v>Italy</c:v>
                </c:pt>
                <c:pt idx="4">
                  <c:v>Switzerland</c:v>
                </c:pt>
                <c:pt idx="5">
                  <c:v>Austria</c:v>
                </c:pt>
                <c:pt idx="6">
                  <c:v>Norway</c:v>
                </c:pt>
                <c:pt idx="7">
                  <c:v>Portugal</c:v>
                </c:pt>
                <c:pt idx="8">
                  <c:v>Germany</c:v>
                </c:pt>
                <c:pt idx="9">
                  <c:v>Netherlands</c:v>
                </c:pt>
                <c:pt idx="10">
                  <c:v>France</c:v>
                </c:pt>
                <c:pt idx="11">
                  <c:v>Iceland</c:v>
                </c:pt>
                <c:pt idx="12">
                  <c:v>USA</c:v>
                </c:pt>
                <c:pt idx="13">
                  <c:v>Estonia</c:v>
                </c:pt>
                <c:pt idx="14">
                  <c:v>Denmark</c:v>
                </c:pt>
                <c:pt idx="15">
                  <c:v>Sweden</c:v>
                </c:pt>
                <c:pt idx="16">
                  <c:v>UK</c:v>
                </c:pt>
                <c:pt idx="17">
                  <c:v>Slovenia</c:v>
                </c:pt>
                <c:pt idx="18">
                  <c:v>Czech Rep</c:v>
                </c:pt>
                <c:pt idx="19">
                  <c:v>Canada</c:v>
                </c:pt>
                <c:pt idx="20">
                  <c:v>Lithuania</c:v>
                </c:pt>
                <c:pt idx="21">
                  <c:v>Latvia</c:v>
                </c:pt>
                <c:pt idx="22">
                  <c:v>Australia</c:v>
                </c:pt>
                <c:pt idx="23">
                  <c:v>Slovakia</c:v>
                </c:pt>
                <c:pt idx="24">
                  <c:v>Poland</c:v>
                </c:pt>
                <c:pt idx="25">
                  <c:v>Hungary</c:v>
                </c:pt>
                <c:pt idx="26">
                  <c:v>Japan</c:v>
                </c:pt>
              </c:strCache>
            </c:strRef>
          </c:cat>
          <c:val>
            <c:numRef>
              <c:f>Graphs!$T$2:$T$28</c:f>
              <c:numCache>
                <c:formatCode>0.0</c:formatCode>
                <c:ptCount val="27"/>
                <c:pt idx="0">
                  <c:v>11.7216117216117</c:v>
                </c:pt>
                <c:pt idx="1">
                  <c:v>233.879815034111</c:v>
                </c:pt>
                <c:pt idx="2">
                  <c:v>98.622767139135604</c:v>
                </c:pt>
                <c:pt idx="3">
                  <c:v>242.814358838109</c:v>
                </c:pt>
                <c:pt idx="4">
                  <c:v>70.135966717421894</c:v>
                </c:pt>
                <c:pt idx="5">
                  <c:v>18.653402025226502</c:v>
                </c:pt>
                <c:pt idx="6">
                  <c:v>8.1162213382099502</c:v>
                </c:pt>
                <c:pt idx="7">
                  <c:v>24.125435790201699</c:v>
                </c:pt>
                <c:pt idx="8">
                  <c:v>12.138363740213</c:v>
                </c:pt>
                <c:pt idx="9">
                  <c:v>86.782084699431394</c:v>
                </c:pt>
                <c:pt idx="10">
                  <c:v>68.98</c:v>
                </c:pt>
                <c:pt idx="11">
                  <c:v>11.7216117216117</c:v>
                </c:pt>
                <c:pt idx="12">
                  <c:v>21.622183583323402</c:v>
                </c:pt>
                <c:pt idx="13">
                  <c:v>9.0460966469889001</c:v>
                </c:pt>
                <c:pt idx="14">
                  <c:v>23.997777702197201</c:v>
                </c:pt>
                <c:pt idx="15">
                  <c:v>32.972680203618701</c:v>
                </c:pt>
                <c:pt idx="16">
                  <c:v>53.103729599403103</c:v>
                </c:pt>
                <c:pt idx="17">
                  <c:v>9.6203242818909001</c:v>
                </c:pt>
                <c:pt idx="18">
                  <c:v>4.9491165453448298</c:v>
                </c:pt>
                <c:pt idx="19">
                  <c:v>4.95467177458882</c:v>
                </c:pt>
                <c:pt idx="20">
                  <c:v>3.3060389208942</c:v>
                </c:pt>
                <c:pt idx="21">
                  <c:v>0.53016591011991299</c:v>
                </c:pt>
                <c:pt idx="22">
                  <c:v>1.1764760784569901</c:v>
                </c:pt>
                <c:pt idx="23">
                  <c:v>0</c:v>
                </c:pt>
                <c:pt idx="24">
                  <c:v>1.8759938969426699</c:v>
                </c:pt>
                <c:pt idx="25">
                  <c:v>3.3125093811300799</c:v>
                </c:pt>
                <c:pt idx="26">
                  <c:v>0.54555607494953695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4-4D47-BD99-62970B65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625167"/>
        <c:axId val="447626799"/>
      </c:lineChart>
      <c:catAx>
        <c:axId val="44762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26799"/>
        <c:crosses val="autoZero"/>
        <c:auto val="1"/>
        <c:lblAlgn val="ctr"/>
        <c:lblOffset val="100"/>
        <c:noMultiLvlLbl val="0"/>
      </c:catAx>
      <c:valAx>
        <c:axId val="44762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Confirmed death per 1 mln population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25167"/>
        <c:crosses val="autoZero"/>
        <c:crossBetween val="between"/>
      </c:valAx>
      <c:valAx>
        <c:axId val="9007681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incidence per 100,000</a:t>
                </a:r>
                <a:r>
                  <a:rPr lang="en-US" baseline="0"/>
                  <a:t> populaiton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329519"/>
        <c:crosses val="max"/>
        <c:crossBetween val="between"/>
      </c:valAx>
      <c:catAx>
        <c:axId val="49032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07681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COVID-19 total cumulative</a:t>
            </a:r>
            <a:r>
              <a:rPr lang="en-US" sz="1200" baseline="0"/>
              <a:t> incidence/100,000 pop, total hospitalisation highest rate and cumulative confirmed deaths / 1 mln population </a:t>
            </a:r>
            <a:endParaRPr lang="en-US" sz="1200"/>
          </a:p>
        </c:rich>
      </c:tx>
      <c:layout>
        <c:manualLayout>
          <c:xMode val="edge"/>
          <c:yMode val="edge"/>
          <c:x val="0.13825438623051944"/>
          <c:y val="3.1001779107108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49742243289743"/>
          <c:y val="0.13246214709401039"/>
          <c:w val="0.79213343336304509"/>
          <c:h val="0.5618927107649407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Graphs!$V$33</c:f>
              <c:strCache>
                <c:ptCount val="1"/>
                <c:pt idx="0">
                  <c:v>COVID-19 cumulative incidence/100 000 population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Graphs!$T$34:$T$35</c:f>
              <c:strCache>
                <c:ptCount val="2"/>
                <c:pt idx="0">
                  <c:v>Denmark</c:v>
                </c:pt>
                <c:pt idx="1">
                  <c:v>Norway</c:v>
                </c:pt>
              </c:strCache>
            </c:strRef>
          </c:cat>
          <c:val>
            <c:numRef>
              <c:f>Graphs!$V$34:$V$35</c:f>
              <c:numCache>
                <c:formatCode>0.0</c:formatCode>
                <c:ptCount val="2"/>
                <c:pt idx="0">
                  <c:v>64.89</c:v>
                </c:pt>
                <c:pt idx="1">
                  <c:v>100.75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DD-5045-828A-F3D7FD004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8052079"/>
        <c:axId val="488095663"/>
      </c:barChart>
      <c:lineChart>
        <c:grouping val="standard"/>
        <c:varyColors val="0"/>
        <c:ser>
          <c:idx val="0"/>
          <c:order val="0"/>
          <c:tx>
            <c:strRef>
              <c:f>Graphs!$U$33</c:f>
              <c:strCache>
                <c:ptCount val="1"/>
                <c:pt idx="0">
                  <c:v>COVID-19 total confirmed death/ 1 mln population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square"/>
              <c:size val="15"/>
              <c:spPr>
                <a:solidFill>
                  <a:srgbClr val="C0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8DD-5045-828A-F3D7FD0044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Graphs!$T$34:$T$35</c:f>
              <c:strCache>
                <c:ptCount val="2"/>
                <c:pt idx="0">
                  <c:v>Denmark</c:v>
                </c:pt>
                <c:pt idx="1">
                  <c:v>Norway</c:v>
                </c:pt>
              </c:strCache>
            </c:strRef>
          </c:cat>
          <c:val>
            <c:numRef>
              <c:f>Graphs!$U$34:$U$35</c:f>
              <c:numCache>
                <c:formatCode>0.0</c:formatCode>
                <c:ptCount val="2"/>
                <c:pt idx="0">
                  <c:v>24</c:v>
                </c:pt>
                <c:pt idx="1">
                  <c:v>8.1199999999999992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D-5045-828A-F3D7FD0044FD}"/>
            </c:ext>
          </c:extLst>
        </c:ser>
        <c:ser>
          <c:idx val="2"/>
          <c:order val="2"/>
          <c:tx>
            <c:strRef>
              <c:f>Graphs!$W$33</c:f>
              <c:strCache>
                <c:ptCount val="1"/>
                <c:pt idx="0">
                  <c:v>Highest time point number of hopitalised cases per 1 mln pop as of April 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6"/>
            <c:spPr>
              <a:solidFill>
                <a:srgbClr val="7030A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Graphs!$T$34:$T$35</c:f>
              <c:strCache>
                <c:ptCount val="2"/>
                <c:pt idx="0">
                  <c:v>Denmark</c:v>
                </c:pt>
                <c:pt idx="1">
                  <c:v>Norway</c:v>
                </c:pt>
              </c:strCache>
            </c:strRef>
          </c:cat>
          <c:val>
            <c:numRef>
              <c:f>Graphs!$W$34:$W$35</c:f>
              <c:numCache>
                <c:formatCode>0.0</c:formatCode>
                <c:ptCount val="2"/>
                <c:pt idx="0">
                  <c:v>92.4</c:v>
                </c:pt>
                <c:pt idx="1">
                  <c:v>60.05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DD-5045-828A-F3D7FD004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435711"/>
        <c:axId val="482369919"/>
      </c:lineChart>
      <c:catAx>
        <c:axId val="48243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369919"/>
        <c:crosses val="autoZero"/>
        <c:auto val="1"/>
        <c:lblAlgn val="ctr"/>
        <c:lblOffset val="100"/>
        <c:noMultiLvlLbl val="0"/>
      </c:catAx>
      <c:valAx>
        <c:axId val="48236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Hospitalised (highet number) and cumulative deaths per 1 mln population</a:t>
                </a:r>
                <a:r>
                  <a:rPr lang="en-US" sz="1000" b="0" i="0" u="none" strike="noStrike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35711"/>
        <c:crosses val="autoZero"/>
        <c:crossBetween val="between"/>
        <c:majorUnit val="20"/>
      </c:valAx>
      <c:valAx>
        <c:axId val="48809566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baseline="0">
                    <a:effectLst/>
                  </a:rPr>
                  <a:t>Cumulative incidence per 100,000 populaiton</a:t>
                </a:r>
                <a:endParaRPr lang="en-US" sz="105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52079"/>
        <c:crosses val="max"/>
        <c:crossBetween val="between"/>
      </c:valAx>
      <c:catAx>
        <c:axId val="488052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09566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701619106420014E-2"/>
          <c:y val="0.7685199013890438"/>
          <c:w val="0.87059663183343783"/>
          <c:h val="0.21331332235436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Graphs!$AK$1</c:f>
              <c:strCache>
                <c:ptCount val="1"/>
                <c:pt idx="0">
                  <c:v>COVID-19 cumulative incidence/100 000 population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Graphs!$A$5:$A$31</c:f>
              <c:strCache>
                <c:ptCount val="24"/>
                <c:pt idx="0">
                  <c:v>USA</c:v>
                </c:pt>
                <c:pt idx="1">
                  <c:v>Lithuania</c:v>
                </c:pt>
                <c:pt idx="2">
                  <c:v>Estonia</c:v>
                </c:pt>
                <c:pt idx="3">
                  <c:v>Canada</c:v>
                </c:pt>
                <c:pt idx="4">
                  <c:v>Hungary</c:v>
                </c:pt>
                <c:pt idx="5">
                  <c:v>Czech Rep</c:v>
                </c:pt>
                <c:pt idx="6">
                  <c:v>Switzerland</c:v>
                </c:pt>
                <c:pt idx="7">
                  <c:v>France</c:v>
                </c:pt>
                <c:pt idx="8">
                  <c:v>Spain</c:v>
                </c:pt>
                <c:pt idx="9">
                  <c:v>Latvia</c:v>
                </c:pt>
                <c:pt idx="10">
                  <c:v>Australia</c:v>
                </c:pt>
                <c:pt idx="11">
                  <c:v>Slovakia</c:v>
                </c:pt>
                <c:pt idx="12">
                  <c:v>Iceland</c:v>
                </c:pt>
                <c:pt idx="13">
                  <c:v>Italy</c:v>
                </c:pt>
                <c:pt idx="14">
                  <c:v>Norway</c:v>
                </c:pt>
                <c:pt idx="15">
                  <c:v>Japan</c:v>
                </c:pt>
                <c:pt idx="16">
                  <c:v>Poland</c:v>
                </c:pt>
                <c:pt idx="17">
                  <c:v>Denmark</c:v>
                </c:pt>
                <c:pt idx="18">
                  <c:v>UK</c:v>
                </c:pt>
                <c:pt idx="19">
                  <c:v>Irland</c:v>
                </c:pt>
                <c:pt idx="20">
                  <c:v>Netherlands</c:v>
                </c:pt>
                <c:pt idx="21">
                  <c:v>Slovenia</c:v>
                </c:pt>
                <c:pt idx="22">
                  <c:v>Sweden</c:v>
                </c:pt>
                <c:pt idx="23">
                  <c:v>Portugal</c:v>
                </c:pt>
              </c:strCache>
            </c:strRef>
          </c:cat>
          <c:val>
            <c:numRef>
              <c:f>Graphs!$AK$2:$AK$28</c:f>
              <c:numCache>
                <c:formatCode>0</c:formatCode>
                <c:ptCount val="27"/>
                <c:pt idx="0">
                  <c:v>386.70681159666822</c:v>
                </c:pt>
                <c:pt idx="1">
                  <c:v>251.87748333416715</c:v>
                </c:pt>
                <c:pt idx="2">
                  <c:v>238.7176039072819</c:v>
                </c:pt>
                <c:pt idx="3">
                  <c:v>198.31750452572606</c:v>
                </c:pt>
                <c:pt idx="4">
                  <c:v>193.6666884843896</c:v>
                </c:pt>
                <c:pt idx="5">
                  <c:v>101.06333536190758</c:v>
                </c:pt>
                <c:pt idx="6">
                  <c:v>100.75</c:v>
                </c:pt>
                <c:pt idx="7">
                  <c:v>96.131574428262169</c:v>
                </c:pt>
                <c:pt idx="8">
                  <c:v>96.118648736499154</c:v>
                </c:pt>
                <c:pt idx="9">
                  <c:v>91.24503775674745</c:v>
                </c:pt>
                <c:pt idx="10">
                  <c:v>88.293248850664042</c:v>
                </c:pt>
                <c:pt idx="11">
                  <c:v>87.975845246514581</c:v>
                </c:pt>
                <c:pt idx="12">
                  <c:v>84.96108448250996</c:v>
                </c:pt>
                <c:pt idx="13">
                  <c:v>72.694154285588937</c:v>
                </c:pt>
                <c:pt idx="14">
                  <c:v>64.888219377104178</c:v>
                </c:pt>
                <c:pt idx="15">
                  <c:v>59.733387425561759</c:v>
                </c:pt>
                <c:pt idx="16">
                  <c:v>57.451168839574585</c:v>
                </c:pt>
                <c:pt idx="17">
                  <c:v>45.119683099442042</c:v>
                </c:pt>
                <c:pt idx="18">
                  <c:v>39.429987305237979</c:v>
                </c:pt>
                <c:pt idx="19">
                  <c:v>33.781267708249011</c:v>
                </c:pt>
                <c:pt idx="20">
                  <c:v>27.520568144460498</c:v>
                </c:pt>
                <c:pt idx="21">
                  <c:v>25.581552224245915</c:v>
                </c:pt>
                <c:pt idx="22">
                  <c:v>21.62962962962963</c:v>
                </c:pt>
                <c:pt idx="23">
                  <c:v>17.14777434189908</c:v>
                </c:pt>
                <c:pt idx="24">
                  <c:v>8.8068824575882747</c:v>
                </c:pt>
                <c:pt idx="25">
                  <c:v>6.9413161882140955</c:v>
                </c:pt>
                <c:pt idx="26">
                  <c:v>2.3212590952230308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3-5547-844D-EC0BE0C5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490329519"/>
        <c:axId val="900768191"/>
      </c:barChart>
      <c:lineChart>
        <c:grouping val="standard"/>
        <c:varyColors val="0"/>
        <c:ser>
          <c:idx val="0"/>
          <c:order val="0"/>
          <c:tx>
            <c:strRef>
              <c:f>Graphs!$AL$1</c:f>
              <c:strCache>
                <c:ptCount val="1"/>
                <c:pt idx="0">
                  <c:v>Testing / 1 mln population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1"/>
            <c:spPr>
              <a:solidFill>
                <a:schemeClr val="accent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Graphs!$S$2:$S$28</c:f>
              <c:strCache>
                <c:ptCount val="27"/>
                <c:pt idx="0">
                  <c:v>Irland</c:v>
                </c:pt>
                <c:pt idx="1">
                  <c:v>Spain</c:v>
                </c:pt>
                <c:pt idx="2">
                  <c:v>Belgium</c:v>
                </c:pt>
                <c:pt idx="3">
                  <c:v>Italy</c:v>
                </c:pt>
                <c:pt idx="4">
                  <c:v>Switzerland</c:v>
                </c:pt>
                <c:pt idx="5">
                  <c:v>Austria</c:v>
                </c:pt>
                <c:pt idx="6">
                  <c:v>Norway</c:v>
                </c:pt>
                <c:pt idx="7">
                  <c:v>Portugal</c:v>
                </c:pt>
                <c:pt idx="8">
                  <c:v>Germany</c:v>
                </c:pt>
                <c:pt idx="9">
                  <c:v>Netherlands</c:v>
                </c:pt>
                <c:pt idx="10">
                  <c:v>France</c:v>
                </c:pt>
                <c:pt idx="11">
                  <c:v>Iceland</c:v>
                </c:pt>
                <c:pt idx="12">
                  <c:v>USA</c:v>
                </c:pt>
                <c:pt idx="13">
                  <c:v>Estonia</c:v>
                </c:pt>
                <c:pt idx="14">
                  <c:v>Denmark</c:v>
                </c:pt>
                <c:pt idx="15">
                  <c:v>Sweden</c:v>
                </c:pt>
                <c:pt idx="16">
                  <c:v>UK</c:v>
                </c:pt>
                <c:pt idx="17">
                  <c:v>Slovenia</c:v>
                </c:pt>
                <c:pt idx="18">
                  <c:v>Czech Rep</c:v>
                </c:pt>
                <c:pt idx="19">
                  <c:v>Canada</c:v>
                </c:pt>
                <c:pt idx="20">
                  <c:v>Lithuania</c:v>
                </c:pt>
                <c:pt idx="21">
                  <c:v>Latvia</c:v>
                </c:pt>
                <c:pt idx="22">
                  <c:v>Australia</c:v>
                </c:pt>
                <c:pt idx="23">
                  <c:v>Slovakia</c:v>
                </c:pt>
                <c:pt idx="24">
                  <c:v>Poland</c:v>
                </c:pt>
                <c:pt idx="25">
                  <c:v>Hungary</c:v>
                </c:pt>
                <c:pt idx="26">
                  <c:v>Japan</c:v>
                </c:pt>
              </c:strCache>
            </c:strRef>
          </c:cat>
          <c:val>
            <c:numRef>
              <c:f>Graphs!$AL$2:$AL$28</c:f>
              <c:numCache>
                <c:formatCode>_(* #,##0_);_(* \(#,##0\);_(* "-"??_);_(@_)</c:formatCode>
                <c:ptCount val="27"/>
                <c:pt idx="0">
                  <c:v>64665.470183085301</c:v>
                </c:pt>
                <c:pt idx="1">
                  <c:v>7593</c:v>
                </c:pt>
                <c:pt idx="2">
                  <c:v>5847.2602171502704</c:v>
                </c:pt>
                <c:pt idx="3">
                  <c:v>10482.450023357</c:v>
                </c:pt>
                <c:pt idx="4">
                  <c:v>17729</c:v>
                </c:pt>
                <c:pt idx="5">
                  <c:v>11857.379862244199</c:v>
                </c:pt>
                <c:pt idx="6">
                  <c:v>19528</c:v>
                </c:pt>
                <c:pt idx="7">
                  <c:v>7952</c:v>
                </c:pt>
                <c:pt idx="8">
                  <c:v>11127.392690492999</c:v>
                </c:pt>
                <c:pt idx="9">
                  <c:v>4389.3784665700696</c:v>
                </c:pt>
                <c:pt idx="10">
                  <c:v>3412.2036637664601</c:v>
                </c:pt>
                <c:pt idx="12">
                  <c:v>409.42392645112602</c:v>
                </c:pt>
                <c:pt idx="13">
                  <c:v>14679.072614160499</c:v>
                </c:pt>
                <c:pt idx="14">
                  <c:v>6887.9381727849895</c:v>
                </c:pt>
                <c:pt idx="15">
                  <c:v>3654</c:v>
                </c:pt>
                <c:pt idx="16">
                  <c:v>2580.9169686825499</c:v>
                </c:pt>
                <c:pt idx="18">
                  <c:v>7499</c:v>
                </c:pt>
                <c:pt idx="19">
                  <c:v>6832.7420495141296</c:v>
                </c:pt>
                <c:pt idx="20">
                  <c:v>6461.75009938727</c:v>
                </c:pt>
                <c:pt idx="22">
                  <c:v>11857.379862244199</c:v>
                </c:pt>
                <c:pt idx="23">
                  <c:v>2776</c:v>
                </c:pt>
                <c:pt idx="24">
                  <c:v>1926</c:v>
                </c:pt>
                <c:pt idx="25">
                  <c:v>2200</c:v>
                </c:pt>
                <c:pt idx="26">
                  <c:v>311.836817594205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3-5547-844D-EC0BE0C5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625167"/>
        <c:axId val="447626799"/>
      </c:lineChart>
      <c:catAx>
        <c:axId val="44762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26799"/>
        <c:crosses val="autoZero"/>
        <c:auto val="1"/>
        <c:lblAlgn val="ctr"/>
        <c:lblOffset val="100"/>
        <c:noMultiLvlLbl val="0"/>
      </c:catAx>
      <c:valAx>
        <c:axId val="44762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Confirmed death per 1 mln population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25167"/>
        <c:crosses val="autoZero"/>
        <c:crossBetween val="between"/>
      </c:valAx>
      <c:valAx>
        <c:axId val="90076819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incidence per 100,000</a:t>
                </a:r>
                <a:r>
                  <a:rPr lang="en-US" baseline="0"/>
                  <a:t> populaiton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329519"/>
        <c:crosses val="max"/>
        <c:crossBetween val="between"/>
      </c:valAx>
      <c:catAx>
        <c:axId val="49032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0768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1</xdr:row>
      <xdr:rowOff>30480</xdr:rowOff>
    </xdr:from>
    <xdr:to>
      <xdr:col>17</xdr:col>
      <xdr:colOff>558800</xdr:colOff>
      <xdr:row>23</xdr:row>
      <xdr:rowOff>182880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DF5FBE6-F067-0443-AFA7-8F5A88A76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739140</xdr:colOff>
      <xdr:row>34</xdr:row>
      <xdr:rowOff>86360</xdr:rowOff>
    </xdr:from>
    <xdr:to>
      <xdr:col>17</xdr:col>
      <xdr:colOff>678180</xdr:colOff>
      <xdr:row>54</xdr:row>
      <xdr:rowOff>58420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7EFBBD8-C870-3C4B-97D1-979F25F6C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5774</xdr:colOff>
      <xdr:row>1</xdr:row>
      <xdr:rowOff>16164</xdr:rowOff>
    </xdr:from>
    <xdr:to>
      <xdr:col>33</xdr:col>
      <xdr:colOff>297873</xdr:colOff>
      <xdr:row>23</xdr:row>
      <xdr:rowOff>173182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E19BB26-6AC3-4C47-A79F-9C9A6A196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640771</xdr:colOff>
      <xdr:row>28</xdr:row>
      <xdr:rowOff>19624</xdr:rowOff>
    </xdr:from>
    <xdr:to>
      <xdr:col>34</xdr:col>
      <xdr:colOff>23091</xdr:colOff>
      <xdr:row>43</xdr:row>
      <xdr:rowOff>103908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BA12EE-68A6-B441-959E-4D0A20914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415638</xdr:colOff>
      <xdr:row>0</xdr:row>
      <xdr:rowOff>635001</xdr:rowOff>
    </xdr:from>
    <xdr:to>
      <xdr:col>48</xdr:col>
      <xdr:colOff>707737</xdr:colOff>
      <xdr:row>23</xdr:row>
      <xdr:rowOff>87746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7DA6463-9EA9-6E42-93A5-D8240565B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vdity Chikovani" id="{CDDAED44-83E9-FD4A-B4A0-BDD7A27EF0E7}" userId="S::i.chikovani@curatio.com::88c3af89-cfad-4844-9d52-51bd03c6575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3" dT="2020-04-04T10:19:41.91" personId="{CDDAED44-83E9-FD4A-B4A0-BDD7A27EF0E7}" id="{348F9620-1DAB-1F47-8A67-A82ADD10E7C3}">
    <text>12.5 as per 2012 data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2" dT="2020-04-04T12:21:33.02" personId="{CDDAED44-83E9-FD4A-B4A0-BDD7A27EF0E7}" id="{C2668A54-0189-9746-BBA2-BD48CFD67583}">
    <text>not staffed or operational during baseline activity</text>
  </threadedComment>
  <threadedComment ref="S2" dT="2020-04-03T21:44:35.94" personId="{CDDAED44-83E9-FD4A-B4A0-BDD7A27EF0E7}" id="{0058F079-4487-5C42-BAC9-C38AE0A53901}">
    <text>transport ventilators (523) + anaesthetic ventilators (1476) + nonivasive vent capable of invasive ventilation (471)</text>
  </threadedComment>
  <threadedComment ref="AB2" dT="2020-04-04T05:25:09.50" personId="{CDDAED44-83E9-FD4A-B4A0-BDD7A27EF0E7}" id="{D92B0E90-2D26-1540-8BC8-7A74A1C6D00F}">
    <text>To maintain current standards of care (1:1 ratio), the government would need to double the number of nurses in ICUs to about 20,000</text>
  </threadedComment>
  <threadedComment ref="P4" dT="2020-04-05T14:39:57.13" personId="{CDDAED44-83E9-FD4A-B4A0-BDD7A27EF0E7}" id="{AD9BF67D-BF18-8542-86D0-A80A7826AE75}">
    <text>additional after COVID crises</text>
  </threadedComment>
  <threadedComment ref="S5" dT="2020-04-04T12:50:45.78" personId="{CDDAED44-83E9-FD4A-B4A0-BDD7A27EF0E7}" id="{34F5D888-52E4-D440-B087-617568E9C94D}">
    <text xml:space="preserve"> on order as of March 31</text>
  </threadedComment>
  <threadedComment ref="S10" dT="2020-04-04T13:06:36.19" personId="{CDDAED44-83E9-FD4A-B4A0-BDD7A27EF0E7}" id="{9799E78A-B52B-A140-B555-41DD74859345}">
    <text>Germany orders 10000 devices ... prepare for a continuing surge in patients infected with the Covid-19 virus, as of March15</text>
  </threadedComment>
  <threadedComment ref="O14" dT="2020-04-04T10:19:41.91" personId="{CDDAED44-83E9-FD4A-B4A0-BDD7A27EF0E7}" id="{720AC6C4-EC3F-B448-A565-9434768B63AF}">
    <text>12.5 as per 2012 data</text>
  </threadedComment>
  <threadedComment ref="N27" dT="2020-04-04T16:08:46.47" personId="{CDDAED44-83E9-FD4A-B4A0-BDD7A27EF0E7}" id="{77B283AA-B68A-D049-8FF4-A61CF067B2FF}">
    <text>Data from 2017 suggest most intensive care units in UK were running at or above 90% occupancy - suggesting insufficient provision even before COVID-19 pandemic.</text>
  </threadedComment>
  <threadedComment ref="S27" dT="2020-04-04T12:54:48.01" personId="{CDDAED44-83E9-FD4A-B4A0-BDD7A27EF0E7}" id="{A6ED792E-E882-1246-A327-E0F6FD4A961A}">
    <text>UK government has ordered 10,000 ventilators from Dyson alone</text>
  </threadedComment>
  <threadedComment ref="P28" dT="2020-04-04T15:29:14.85" personId="{CDDAED44-83E9-FD4A-B4A0-BDD7A27EF0E7}" id="{C43B878E-B903-5049-B774-D6C8C42A4972}">
    <text xml:space="preserve">this is total bads, 
</text>
  </threadedComment>
  <threadedComment ref="S28" dT="2020-04-03T21:43:32.73" personId="{CDDAED44-83E9-FD4A-B4A0-BDD7A27EF0E7}" id="{21C86B39-579D-1F4E-8A87-C54F3D062597}">
    <text>not full-featured but can still provide basic function in an emergency during crisis standards of care.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ealthsystemtracker.org/chart-collection/how-prepared-is-the-us-to-respond-to-covid-19-relative-to-other-countries/" TargetMode="External"/><Relationship Id="rId3" Type="http://schemas.openxmlformats.org/officeDocument/2006/relationships/hyperlink" Target="https://www.healthsystemtracker.org/chart-collection/how-prepared-is-the-us-to-respond-to-covid-19-relative-to-other-countries/" TargetMode="External"/><Relationship Id="rId7" Type="http://schemas.openxmlformats.org/officeDocument/2006/relationships/hyperlink" Target="https://www.healthsystemtracker.org/chart-collection/how-prepared-is-the-us-to-respond-to-covid-19-relative-to-other-countries/" TargetMode="External"/><Relationship Id="rId2" Type="http://schemas.openxmlformats.org/officeDocument/2006/relationships/hyperlink" Target="https://www.covid-hcpressure.org/home/healthcarepressure/hospitalbeds/" TargetMode="External"/><Relationship Id="rId1" Type="http://schemas.openxmlformats.org/officeDocument/2006/relationships/hyperlink" Target="https://www.mja.com.au/journal/2020/surge-capacity-australian-intensive-care-units-associated-covid-19-admissions" TargetMode="External"/><Relationship Id="rId6" Type="http://schemas.openxmlformats.org/officeDocument/2006/relationships/hyperlink" Target="https://www.healthsystemtracker.org/chart-collection/how-prepared-is-the-us-to-respond-to-covid-19-relative-to-other-countries/" TargetMode="External"/><Relationship Id="rId11" Type="http://schemas.microsoft.com/office/2017/10/relationships/threadedComment" Target="../threadedComments/threadedComment2.xml"/><Relationship Id="rId5" Type="http://schemas.openxmlformats.org/officeDocument/2006/relationships/hyperlink" Target="https://www.healthsystemtracker.org/chart-collection/how-prepared-is-the-us-to-respond-to-covid-19-relative-to-other-countries/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s://www.healthsystemtracker.org/chart-collection/how-prepared-is-the-us-to-respond-to-covid-19-relative-to-other-countries/" TargetMode="External"/><Relationship Id="rId9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a.com/statistics/1105465/coronavirus-covid-19-cases-age-group-germany/" TargetMode="External"/><Relationship Id="rId2" Type="http://schemas.openxmlformats.org/officeDocument/2006/relationships/hyperlink" Target="https://www.cihi.ca/en/covid-19-resources" TargetMode="External"/><Relationship Id="rId1" Type="http://schemas.openxmlformats.org/officeDocument/2006/relationships/hyperlink" Target="https://en.wikipedia.org/wiki/List_of_countries_by_hospital_beds" TargetMode="External"/><Relationship Id="rId4" Type="http://schemas.openxmlformats.org/officeDocument/2006/relationships/hyperlink" Target="https://www.statista.com/search/?q=COVID+hospitalization&amp;qKat=newSearchFilter&amp;sortMethod=idrelevance&amp;isRegionPref=-1&amp;sortMethodMobile=idrelevance&amp;statistics-group=1&amp;statistics=1&amp;forecasts=1&amp;infos=1&amp;topics=1&amp;studies-reports=1&amp;dossiers=1&amp;groupA=1&amp;xmo=1&amp;surveys=1&amp;toplists=1&amp;groupB=1&amp;branchreports=1&amp;countryreports=1&amp;groupC=1&amp;expert-tools=1&amp;cmo=1&amp;mmo=1&amp;co=1&amp;tmo=1&amp;dmo=1&amp;accuracy=and&amp;isoregion=0&amp;isocountrySearch=&amp;category=0&amp;interval=0&amp;archiv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8803-C61C-F249-8E7C-A087B26649EC}">
  <dimension ref="A1:AL60"/>
  <sheetViews>
    <sheetView tabSelected="1" zoomScale="110" workbookViewId="0"/>
  </sheetViews>
  <sheetFormatPr baseColWidth="10" defaultRowHeight="16" x14ac:dyDescent="0.2"/>
  <cols>
    <col min="6" max="6" width="18.83203125" customWidth="1"/>
  </cols>
  <sheetData>
    <row r="1" spans="1:38" ht="55" customHeight="1" x14ac:dyDescent="0.2">
      <c r="A1" t="s">
        <v>4</v>
      </c>
      <c r="B1" t="s">
        <v>5</v>
      </c>
      <c r="C1" t="s">
        <v>75</v>
      </c>
      <c r="D1" t="s">
        <v>76</v>
      </c>
      <c r="E1" t="s">
        <v>79</v>
      </c>
      <c r="F1" s="2" t="s">
        <v>78</v>
      </c>
      <c r="G1" t="s">
        <v>77</v>
      </c>
      <c r="L1" s="14"/>
      <c r="O1" s="15"/>
      <c r="P1" s="26"/>
      <c r="Q1" s="14"/>
      <c r="S1" t="s">
        <v>4</v>
      </c>
      <c r="T1" s="2" t="s">
        <v>92</v>
      </c>
      <c r="U1" s="2" t="s">
        <v>77</v>
      </c>
      <c r="V1" s="2" t="s">
        <v>95</v>
      </c>
      <c r="W1" s="2" t="s">
        <v>89</v>
      </c>
      <c r="AJ1" t="s">
        <v>4</v>
      </c>
      <c r="AK1" s="2" t="s">
        <v>77</v>
      </c>
      <c r="AL1" s="2" t="s">
        <v>95</v>
      </c>
    </row>
    <row r="2" spans="1:38" x14ac:dyDescent="0.2">
      <c r="A2" t="s">
        <v>9</v>
      </c>
      <c r="B2" s="14">
        <v>82.914191000000002</v>
      </c>
      <c r="C2">
        <v>33.700000000000003</v>
      </c>
      <c r="E2" s="15">
        <v>30.15</v>
      </c>
      <c r="F2" s="26">
        <v>12.138363740213</v>
      </c>
      <c r="G2" s="14">
        <v>96.118648736499154</v>
      </c>
      <c r="S2" t="s">
        <v>25</v>
      </c>
      <c r="T2" s="27">
        <v>11.7216117216117</v>
      </c>
      <c r="U2" s="15">
        <v>386.70681159666822</v>
      </c>
      <c r="V2" s="10">
        <v>64665.470183085301</v>
      </c>
      <c r="W2" s="24"/>
      <c r="AJ2" t="s">
        <v>25</v>
      </c>
      <c r="AK2" s="16">
        <v>386.70681159666822</v>
      </c>
      <c r="AL2" s="10">
        <v>64665.470183085301</v>
      </c>
    </row>
    <row r="3" spans="1:38" x14ac:dyDescent="0.2">
      <c r="A3" t="s">
        <v>11</v>
      </c>
      <c r="B3" s="14">
        <v>7.0250370000000002</v>
      </c>
      <c r="C3">
        <v>26.9</v>
      </c>
      <c r="D3">
        <v>37.700000000000003</v>
      </c>
      <c r="E3" s="15"/>
      <c r="F3" s="26">
        <v>98.622767139135604</v>
      </c>
      <c r="G3" s="14">
        <v>238.7176039072819</v>
      </c>
      <c r="S3" t="s">
        <v>18</v>
      </c>
      <c r="T3" s="27">
        <v>233.879815034111</v>
      </c>
      <c r="U3" s="15">
        <v>251.87748333416715</v>
      </c>
      <c r="V3" s="10">
        <v>7593</v>
      </c>
      <c r="W3" s="24"/>
      <c r="AJ3" t="s">
        <v>18</v>
      </c>
      <c r="AK3" s="16">
        <v>251.87748333416715</v>
      </c>
      <c r="AL3" s="10">
        <v>7593</v>
      </c>
    </row>
    <row r="4" spans="1:38" x14ac:dyDescent="0.2">
      <c r="A4" t="s">
        <v>10</v>
      </c>
      <c r="B4" s="14">
        <v>11.403740000000001</v>
      </c>
      <c r="C4">
        <v>24.8</v>
      </c>
      <c r="E4" s="15">
        <v>21.92</v>
      </c>
      <c r="F4" s="26">
        <v>18.653402025226502</v>
      </c>
      <c r="G4" s="14">
        <v>101.06333536190758</v>
      </c>
      <c r="S4" t="s">
        <v>11</v>
      </c>
      <c r="T4" s="27">
        <v>98.622767139135604</v>
      </c>
      <c r="U4" s="15">
        <v>238.7176039072819</v>
      </c>
      <c r="V4" s="10">
        <v>5847.2602171502704</v>
      </c>
      <c r="W4" s="24"/>
      <c r="AJ4" t="s">
        <v>11</v>
      </c>
      <c r="AK4" s="16">
        <v>238.7176039072819</v>
      </c>
      <c r="AL4" s="10">
        <v>5847.2602171502704</v>
      </c>
    </row>
    <row r="5" spans="1:38" x14ac:dyDescent="0.2">
      <c r="A5" t="s">
        <v>6</v>
      </c>
      <c r="B5" s="14">
        <v>327.16743400000001</v>
      </c>
      <c r="C5">
        <v>17.8</v>
      </c>
      <c r="E5" s="15">
        <v>7.5802165566393143</v>
      </c>
      <c r="F5" s="26">
        <v>21.622183583323402</v>
      </c>
      <c r="G5" s="14">
        <v>84.96108448250996</v>
      </c>
      <c r="S5" t="s">
        <v>7</v>
      </c>
      <c r="T5" s="27">
        <v>242.814358838109</v>
      </c>
      <c r="U5" s="15">
        <v>198.31750452572606</v>
      </c>
      <c r="V5" s="10">
        <v>10482.450023357</v>
      </c>
      <c r="W5" s="24"/>
      <c r="AJ5" t="s">
        <v>7</v>
      </c>
      <c r="AK5" s="16">
        <v>198.31750452572606</v>
      </c>
      <c r="AL5" s="10">
        <v>10482.450023357</v>
      </c>
    </row>
    <row r="6" spans="1:38" x14ac:dyDescent="0.2">
      <c r="A6" t="s">
        <v>12</v>
      </c>
      <c r="B6" s="14">
        <v>2.8015409999999998</v>
      </c>
      <c r="C6">
        <v>15.5</v>
      </c>
      <c r="E6" s="15">
        <v>21.416784548218285</v>
      </c>
      <c r="F6" s="26">
        <v>3.3060389208942</v>
      </c>
      <c r="G6" s="14">
        <v>27.520568144460498</v>
      </c>
      <c r="S6" t="s">
        <v>17</v>
      </c>
      <c r="T6" s="27">
        <v>70.135966717421894</v>
      </c>
      <c r="U6" s="15">
        <v>193.6666884843896</v>
      </c>
      <c r="V6" s="10">
        <v>17729</v>
      </c>
      <c r="W6" s="24"/>
      <c r="AJ6" t="s">
        <v>17</v>
      </c>
      <c r="AK6" s="16">
        <v>193.6666884843896</v>
      </c>
      <c r="AL6" s="10">
        <v>17729</v>
      </c>
    </row>
    <row r="7" spans="1:38" x14ac:dyDescent="0.2">
      <c r="A7" t="s">
        <v>13</v>
      </c>
      <c r="B7" s="14">
        <v>1.321977</v>
      </c>
      <c r="C7">
        <v>14.6</v>
      </c>
      <c r="E7" s="15"/>
      <c r="F7" s="26">
        <v>9.0460966469889001</v>
      </c>
      <c r="G7" s="14">
        <v>72.694154285588937</v>
      </c>
      <c r="S7" t="s">
        <v>10</v>
      </c>
      <c r="T7" s="27">
        <v>18.653402025226502</v>
      </c>
      <c r="U7" s="15">
        <v>101.06333536190758</v>
      </c>
      <c r="V7" s="10">
        <v>11857.379862244199</v>
      </c>
      <c r="W7" s="24"/>
      <c r="AJ7" t="s">
        <v>10</v>
      </c>
      <c r="AK7" s="16">
        <v>101.06333536190758</v>
      </c>
      <c r="AL7" s="10">
        <v>11857.379862244199</v>
      </c>
    </row>
    <row r="8" spans="1:38" x14ac:dyDescent="0.2">
      <c r="A8" t="s">
        <v>36</v>
      </c>
      <c r="B8" s="14">
        <v>37.058999999999997</v>
      </c>
      <c r="C8">
        <v>14</v>
      </c>
      <c r="E8" s="15">
        <v>20.91</v>
      </c>
      <c r="F8" s="26">
        <v>4.95467177458882</v>
      </c>
      <c r="G8" s="14">
        <v>33.781267708249011</v>
      </c>
      <c r="S8" t="s">
        <v>21</v>
      </c>
      <c r="T8" s="27">
        <v>8.1162213382099502</v>
      </c>
      <c r="U8" s="15">
        <v>100.75</v>
      </c>
      <c r="V8" s="10">
        <v>19528</v>
      </c>
      <c r="W8" s="24">
        <v>60.05</v>
      </c>
      <c r="AJ8" t="s">
        <v>21</v>
      </c>
      <c r="AK8" s="16">
        <v>100.75</v>
      </c>
      <c r="AL8" s="10">
        <v>19528</v>
      </c>
    </row>
    <row r="9" spans="1:38" x14ac:dyDescent="0.2">
      <c r="A9" t="s">
        <v>14</v>
      </c>
      <c r="B9" s="14">
        <v>9.7675999999999998</v>
      </c>
      <c r="C9">
        <v>13.8</v>
      </c>
      <c r="E9" s="15"/>
      <c r="F9" s="26">
        <v>3.3125093811300799</v>
      </c>
      <c r="G9" s="14">
        <v>6.9413161882140955</v>
      </c>
      <c r="S9" t="s">
        <v>29</v>
      </c>
      <c r="T9" s="27">
        <v>24.125435790201699</v>
      </c>
      <c r="U9" s="15">
        <v>96.131574428262169</v>
      </c>
      <c r="V9" s="10">
        <v>7952</v>
      </c>
      <c r="W9" s="24"/>
      <c r="AJ9" t="s">
        <v>29</v>
      </c>
      <c r="AK9" s="16">
        <v>96.131574428262169</v>
      </c>
      <c r="AL9" s="10">
        <v>7952</v>
      </c>
    </row>
    <row r="10" spans="1:38" x14ac:dyDescent="0.2">
      <c r="A10" t="s">
        <v>16</v>
      </c>
      <c r="B10" s="14">
        <v>10.626429999999999</v>
      </c>
      <c r="C10">
        <v>11.6</v>
      </c>
      <c r="E10" s="15"/>
      <c r="F10" s="26">
        <v>4.9491165453448298</v>
      </c>
      <c r="G10" s="14">
        <v>39.429987305237979</v>
      </c>
      <c r="S10" t="s">
        <v>9</v>
      </c>
      <c r="T10" s="27">
        <v>12.138363740213</v>
      </c>
      <c r="U10" s="15">
        <v>96.118648736499154</v>
      </c>
      <c r="V10" s="10">
        <v>11127.392690492999</v>
      </c>
      <c r="W10" s="24"/>
      <c r="AJ10" t="s">
        <v>9</v>
      </c>
      <c r="AK10" s="16">
        <v>96.118648736499154</v>
      </c>
      <c r="AL10" s="10">
        <v>11127.392690492999</v>
      </c>
    </row>
    <row r="11" spans="1:38" x14ac:dyDescent="0.2">
      <c r="A11" t="s">
        <v>17</v>
      </c>
      <c r="B11" s="14">
        <v>10.175214</v>
      </c>
      <c r="C11">
        <v>11</v>
      </c>
      <c r="E11" s="15"/>
      <c r="F11" s="26">
        <v>70.135966717421894</v>
      </c>
      <c r="G11" s="14">
        <v>193.6666884843896</v>
      </c>
      <c r="S11" t="s">
        <v>27</v>
      </c>
      <c r="T11" s="27">
        <v>86.782084699431394</v>
      </c>
      <c r="U11" s="15">
        <v>91.24503775674745</v>
      </c>
      <c r="V11" s="10">
        <v>4389.3784665700696</v>
      </c>
      <c r="W11" s="24"/>
      <c r="AJ11" t="s">
        <v>27</v>
      </c>
      <c r="AK11" s="16">
        <v>91.24503775674745</v>
      </c>
      <c r="AL11" s="10">
        <v>4389.3784665700696</v>
      </c>
    </row>
    <row r="12" spans="1:38" x14ac:dyDescent="0.2">
      <c r="A12" t="s">
        <v>15</v>
      </c>
      <c r="B12" s="14">
        <v>66.941698000000002</v>
      </c>
      <c r="C12">
        <v>9.6999999999999993</v>
      </c>
      <c r="E12" s="15">
        <v>7.47</v>
      </c>
      <c r="F12" s="26">
        <v>68.98</v>
      </c>
      <c r="G12" s="14">
        <v>88.293248850664042</v>
      </c>
      <c r="S12" t="s">
        <v>15</v>
      </c>
      <c r="T12" s="27">
        <v>68.98</v>
      </c>
      <c r="U12" s="15">
        <v>88.293248850664042</v>
      </c>
      <c r="V12" s="10">
        <v>3412.2036637664601</v>
      </c>
      <c r="W12" s="24"/>
      <c r="AJ12" t="s">
        <v>15</v>
      </c>
      <c r="AK12" s="16">
        <v>88.293248850664042</v>
      </c>
      <c r="AL12" s="10">
        <v>3412.2036637664601</v>
      </c>
    </row>
    <row r="13" spans="1:38" x14ac:dyDescent="0.2">
      <c r="A13" t="s">
        <v>18</v>
      </c>
      <c r="B13" s="14">
        <v>46.733038000000001</v>
      </c>
      <c r="C13">
        <v>9.6999999999999993</v>
      </c>
      <c r="E13" s="15"/>
      <c r="F13" s="26">
        <v>233.879815034111</v>
      </c>
      <c r="G13" s="14">
        <v>251.87748333416715</v>
      </c>
      <c r="S13" t="s">
        <v>44</v>
      </c>
      <c r="T13" s="27">
        <v>11.7216117216117</v>
      </c>
      <c r="U13" s="15">
        <v>87.975845246514581</v>
      </c>
      <c r="V13" s="10"/>
      <c r="W13" s="24"/>
      <c r="AJ13" t="s">
        <v>44</v>
      </c>
      <c r="AK13" s="16">
        <v>87.975845246514581</v>
      </c>
      <c r="AL13" s="10"/>
    </row>
    <row r="14" spans="1:38" x14ac:dyDescent="0.2">
      <c r="A14" t="s">
        <v>19</v>
      </c>
      <c r="B14" s="14">
        <v>1.92717</v>
      </c>
      <c r="C14">
        <v>9.6999999999999993</v>
      </c>
      <c r="E14" s="15"/>
      <c r="F14" s="26">
        <v>0.53016591011991299</v>
      </c>
      <c r="G14" s="14">
        <v>25.581552224245915</v>
      </c>
      <c r="S14" t="s">
        <v>6</v>
      </c>
      <c r="T14" s="27">
        <v>21.622183583323402</v>
      </c>
      <c r="U14" s="15">
        <v>84.96108448250996</v>
      </c>
      <c r="V14" s="10">
        <v>409.42392645112602</v>
      </c>
      <c r="W14" s="24"/>
      <c r="AJ14" t="s">
        <v>6</v>
      </c>
      <c r="AK14" s="16">
        <v>84.96108448250996</v>
      </c>
      <c r="AL14" s="10">
        <v>409.42392645112602</v>
      </c>
    </row>
    <row r="15" spans="1:38" x14ac:dyDescent="0.2">
      <c r="A15" t="s">
        <v>2</v>
      </c>
      <c r="B15" s="14">
        <v>25.65</v>
      </c>
      <c r="C15">
        <v>9.3000000000000007</v>
      </c>
      <c r="D15">
        <v>25.9</v>
      </c>
      <c r="E15" s="15">
        <v>18.77</v>
      </c>
      <c r="F15" s="26">
        <v>1.1764760784569901</v>
      </c>
      <c r="G15" s="14">
        <v>21.62962962962963</v>
      </c>
      <c r="S15" t="s">
        <v>13</v>
      </c>
      <c r="T15" s="27">
        <v>9.0460966469889001</v>
      </c>
      <c r="U15" s="15">
        <v>72.694154285588937</v>
      </c>
      <c r="V15" s="10">
        <v>14679.072614160499</v>
      </c>
      <c r="W15" s="24"/>
      <c r="AJ15" t="s">
        <v>13</v>
      </c>
      <c r="AK15" s="16">
        <v>72.694154285588937</v>
      </c>
      <c r="AL15" s="10">
        <v>14679.072614160499</v>
      </c>
    </row>
    <row r="16" spans="1:38" x14ac:dyDescent="0.2">
      <c r="A16" t="s">
        <v>20</v>
      </c>
      <c r="B16" s="14">
        <v>5.446771</v>
      </c>
      <c r="C16">
        <v>9.1999999999999993</v>
      </c>
      <c r="E16" s="15"/>
      <c r="F16" s="26">
        <v>0</v>
      </c>
      <c r="G16" s="14">
        <v>17.14777434189908</v>
      </c>
      <c r="S16" t="s">
        <v>23</v>
      </c>
      <c r="T16" s="27">
        <v>23.997777702197201</v>
      </c>
      <c r="U16" s="15">
        <v>64.888219377104178</v>
      </c>
      <c r="V16" s="10">
        <v>6887.9381727849895</v>
      </c>
      <c r="W16" s="24">
        <v>92.4</v>
      </c>
      <c r="AJ16" t="s">
        <v>23</v>
      </c>
      <c r="AK16" s="16">
        <v>64.888219377104178</v>
      </c>
      <c r="AL16" s="10">
        <v>6887.9381727849895</v>
      </c>
    </row>
    <row r="17" spans="1:38" x14ac:dyDescent="0.2">
      <c r="A17" t="s">
        <v>44</v>
      </c>
      <c r="B17" s="14">
        <v>4.8570149999999996</v>
      </c>
      <c r="C17">
        <v>9.1</v>
      </c>
      <c r="E17" s="15"/>
      <c r="F17" s="26">
        <v>11.7216117216117</v>
      </c>
      <c r="G17" s="14">
        <v>87.975845246514581</v>
      </c>
      <c r="S17" t="s">
        <v>28</v>
      </c>
      <c r="T17" s="27">
        <v>32.972680203618701</v>
      </c>
      <c r="U17" s="15">
        <v>59.733387425561759</v>
      </c>
      <c r="V17" s="10">
        <v>3654</v>
      </c>
      <c r="W17" s="24"/>
      <c r="AJ17" t="s">
        <v>28</v>
      </c>
      <c r="AK17" s="16">
        <v>59.733387425561759</v>
      </c>
      <c r="AL17" s="10">
        <v>3654</v>
      </c>
    </row>
    <row r="18" spans="1:38" x14ac:dyDescent="0.2">
      <c r="A18" t="s">
        <v>7</v>
      </c>
      <c r="B18" s="14">
        <v>60.421796999999998</v>
      </c>
      <c r="C18" s="24">
        <v>8.606165751740221</v>
      </c>
      <c r="D18" s="24"/>
      <c r="E18" s="15">
        <v>8.3000000000000007</v>
      </c>
      <c r="F18" s="26">
        <v>242.814358838109</v>
      </c>
      <c r="G18" s="14">
        <v>198.31750452572606</v>
      </c>
      <c r="S18" t="s">
        <v>24</v>
      </c>
      <c r="T18" s="27">
        <v>53.103729599403103</v>
      </c>
      <c r="U18" s="15">
        <v>57.451168839574585</v>
      </c>
      <c r="V18" s="10">
        <v>2580.9169686825499</v>
      </c>
      <c r="W18" s="24"/>
      <c r="AJ18" t="s">
        <v>24</v>
      </c>
      <c r="AK18" s="16">
        <v>57.451168839574585</v>
      </c>
      <c r="AL18" s="10">
        <v>2580.9169686825499</v>
      </c>
    </row>
    <row r="19" spans="1:38" x14ac:dyDescent="0.2">
      <c r="A19" t="s">
        <v>21</v>
      </c>
      <c r="B19" s="14">
        <v>5.3119160000000001</v>
      </c>
      <c r="C19">
        <v>8</v>
      </c>
      <c r="E19" s="15">
        <v>15.06</v>
      </c>
      <c r="F19" s="26">
        <v>8.1162213382099502</v>
      </c>
      <c r="G19" s="14">
        <v>98.043719064834619</v>
      </c>
      <c r="S19" t="s">
        <v>26</v>
      </c>
      <c r="T19" s="27">
        <v>9.6203242818909001</v>
      </c>
      <c r="U19" s="15">
        <v>45.119683099442042</v>
      </c>
      <c r="W19" s="24"/>
      <c r="AJ19" t="s">
        <v>26</v>
      </c>
      <c r="AK19" s="16">
        <v>45.119683099442042</v>
      </c>
    </row>
    <row r="20" spans="1:38" x14ac:dyDescent="0.2">
      <c r="A20" t="s">
        <v>41</v>
      </c>
      <c r="B20" s="14">
        <v>126.44</v>
      </c>
      <c r="C20">
        <v>7.3</v>
      </c>
      <c r="E20" s="15">
        <v>25.77</v>
      </c>
      <c r="F20" s="26">
        <v>0.54555607494953695</v>
      </c>
      <c r="G20" s="14">
        <v>2.3212590952230308</v>
      </c>
      <c r="S20" t="s">
        <v>16</v>
      </c>
      <c r="T20" s="27">
        <v>4.9491165453448298</v>
      </c>
      <c r="U20" s="15">
        <v>39.429987305237979</v>
      </c>
      <c r="V20" s="10">
        <v>7499</v>
      </c>
      <c r="W20" s="24"/>
      <c r="AJ20" t="s">
        <v>16</v>
      </c>
      <c r="AK20" s="16">
        <v>39.429987305237979</v>
      </c>
      <c r="AL20" s="10">
        <v>7499</v>
      </c>
    </row>
    <row r="21" spans="1:38" x14ac:dyDescent="0.2">
      <c r="A21" t="s">
        <v>22</v>
      </c>
      <c r="B21" s="14">
        <v>38.413139000000001</v>
      </c>
      <c r="C21">
        <v>6.9</v>
      </c>
      <c r="E21" s="15"/>
      <c r="F21" s="26">
        <v>1.8759938969426699</v>
      </c>
      <c r="G21" s="14">
        <v>8.8068824575882747</v>
      </c>
      <c r="S21" t="s">
        <v>36</v>
      </c>
      <c r="T21" s="27">
        <v>4.95467177458882</v>
      </c>
      <c r="U21" s="15">
        <v>33.781267708249011</v>
      </c>
      <c r="V21" s="10">
        <v>6832.7420495141296</v>
      </c>
      <c r="W21" s="24"/>
      <c r="AJ21" t="s">
        <v>36</v>
      </c>
      <c r="AK21" s="16">
        <v>33.781267708249011</v>
      </c>
      <c r="AL21" s="10">
        <v>6832.7420495141296</v>
      </c>
    </row>
    <row r="22" spans="1:38" x14ac:dyDescent="0.2">
      <c r="A22" t="s">
        <v>23</v>
      </c>
      <c r="B22" s="14">
        <v>5.7899570000000002</v>
      </c>
      <c r="C22">
        <v>6.7</v>
      </c>
      <c r="E22" s="15"/>
      <c r="F22" s="26">
        <v>23.997777702197201</v>
      </c>
      <c r="G22" s="14">
        <v>64.888219377104178</v>
      </c>
      <c r="S22" t="s">
        <v>12</v>
      </c>
      <c r="T22" s="27">
        <v>3.3060389208942</v>
      </c>
      <c r="U22" s="15">
        <v>27.520568144460498</v>
      </c>
      <c r="V22" s="10">
        <v>6461.75009938727</v>
      </c>
      <c r="W22" s="24"/>
      <c r="AJ22" t="s">
        <v>12</v>
      </c>
      <c r="AK22" s="16">
        <v>27.520568144460498</v>
      </c>
      <c r="AL22" s="10">
        <v>6461.75009938727</v>
      </c>
    </row>
    <row r="23" spans="1:38" x14ac:dyDescent="0.2">
      <c r="A23" t="s">
        <v>24</v>
      </c>
      <c r="B23" s="14">
        <v>66.435550000000006</v>
      </c>
      <c r="C23">
        <v>6.6</v>
      </c>
      <c r="D23" s="24">
        <v>12.2</v>
      </c>
      <c r="E23" s="15">
        <v>12.04</v>
      </c>
      <c r="F23" s="26">
        <v>53.103729599403103</v>
      </c>
      <c r="G23" s="14">
        <v>57.451168839574585</v>
      </c>
      <c r="S23" t="s">
        <v>19</v>
      </c>
      <c r="T23" s="27">
        <v>0.53016591011991299</v>
      </c>
      <c r="U23" s="15">
        <v>25.581552224245915</v>
      </c>
      <c r="V23" s="10"/>
      <c r="W23" s="24"/>
      <c r="AJ23" t="s">
        <v>19</v>
      </c>
      <c r="AK23" s="16">
        <v>25.581552224245915</v>
      </c>
      <c r="AL23" s="10"/>
    </row>
    <row r="24" spans="1:38" x14ac:dyDescent="0.2">
      <c r="A24" t="s">
        <v>25</v>
      </c>
      <c r="B24" s="14">
        <v>0.35272199999999998</v>
      </c>
      <c r="C24">
        <v>6.5</v>
      </c>
      <c r="E24" s="15"/>
      <c r="F24" s="26">
        <v>11.7216117216117</v>
      </c>
      <c r="G24" s="14">
        <v>386.70681159666822</v>
      </c>
      <c r="S24" t="s">
        <v>2</v>
      </c>
      <c r="T24" s="27">
        <v>1.1764760784569901</v>
      </c>
      <c r="U24" s="15">
        <v>21.62962962962963</v>
      </c>
      <c r="V24" s="10">
        <v>11857.379862244199</v>
      </c>
      <c r="W24" s="24"/>
      <c r="AJ24" t="s">
        <v>2</v>
      </c>
      <c r="AK24" s="16">
        <v>21.62962962962963</v>
      </c>
      <c r="AL24" s="10">
        <v>11857.379862244199</v>
      </c>
    </row>
    <row r="25" spans="1:38" x14ac:dyDescent="0.2">
      <c r="A25" t="s">
        <v>27</v>
      </c>
      <c r="B25" s="14">
        <v>17.231622000000002</v>
      </c>
      <c r="C25">
        <v>6.4</v>
      </c>
      <c r="E25" s="15"/>
      <c r="F25" s="26">
        <v>86.782084699431394</v>
      </c>
      <c r="G25" s="14">
        <v>91.24503775674745</v>
      </c>
      <c r="S25" t="s">
        <v>20</v>
      </c>
      <c r="T25" s="27">
        <v>0</v>
      </c>
      <c r="U25" s="15">
        <v>17.14777434189908</v>
      </c>
      <c r="V25" s="10">
        <v>2776</v>
      </c>
      <c r="W25" s="24"/>
      <c r="AJ25" t="s">
        <v>20</v>
      </c>
      <c r="AK25" s="16">
        <v>17.14777434189908</v>
      </c>
      <c r="AL25" s="10">
        <v>2776</v>
      </c>
    </row>
    <row r="26" spans="1:38" x14ac:dyDescent="0.2">
      <c r="A26" t="s">
        <v>26</v>
      </c>
      <c r="B26" s="14">
        <v>2.0700500000000002</v>
      </c>
      <c r="C26">
        <v>6.4</v>
      </c>
      <c r="E26" s="15"/>
      <c r="F26" s="26">
        <v>9.6203242818909001</v>
      </c>
      <c r="G26" s="14">
        <v>45.119683099442042</v>
      </c>
      <c r="S26" t="s">
        <v>22</v>
      </c>
      <c r="T26" s="27">
        <v>1.8759938969426699</v>
      </c>
      <c r="U26" s="15">
        <v>8.8068824575882747</v>
      </c>
      <c r="V26" s="10">
        <v>1926</v>
      </c>
      <c r="W26" s="24"/>
      <c r="AJ26" t="s">
        <v>22</v>
      </c>
      <c r="AK26" s="16">
        <v>8.8068824575882747</v>
      </c>
      <c r="AL26" s="10">
        <v>1926</v>
      </c>
    </row>
    <row r="27" spans="1:38" x14ac:dyDescent="0.2">
      <c r="A27" t="s">
        <v>28</v>
      </c>
      <c r="B27" s="14">
        <v>10.175214</v>
      </c>
      <c r="C27">
        <v>5.8</v>
      </c>
      <c r="E27" s="15"/>
      <c r="F27" s="26">
        <v>32.972680203618701</v>
      </c>
      <c r="G27" s="14">
        <v>59.733387425561759</v>
      </c>
      <c r="S27" t="s">
        <v>14</v>
      </c>
      <c r="T27" s="27">
        <v>3.3125093811300799</v>
      </c>
      <c r="U27" s="15">
        <v>6.9413161882140955</v>
      </c>
      <c r="V27" s="10">
        <v>2200</v>
      </c>
      <c r="W27" s="24"/>
      <c r="AJ27" t="s">
        <v>14</v>
      </c>
      <c r="AK27" s="16">
        <v>6.9413161882140955</v>
      </c>
      <c r="AL27" s="10">
        <v>2200</v>
      </c>
    </row>
    <row r="28" spans="1:38" x14ac:dyDescent="0.2">
      <c r="A28" t="s">
        <v>29</v>
      </c>
      <c r="B28" s="14">
        <v>10.283822000000001</v>
      </c>
      <c r="C28">
        <v>4.2</v>
      </c>
      <c r="E28" s="15"/>
      <c r="F28" s="26">
        <v>24.125435790201699</v>
      </c>
      <c r="G28" s="14">
        <v>96.131574428262169</v>
      </c>
      <c r="S28" t="s">
        <v>41</v>
      </c>
      <c r="T28" s="27">
        <v>0.54555607494953695</v>
      </c>
      <c r="U28" s="15">
        <v>2.3212590952230308</v>
      </c>
      <c r="V28" s="10">
        <v>311.836817594205</v>
      </c>
      <c r="W28" s="24"/>
      <c r="AJ28" t="s">
        <v>41</v>
      </c>
      <c r="AK28" s="16">
        <v>2.3212590952230308</v>
      </c>
      <c r="AL28" s="10">
        <v>311.836817594205</v>
      </c>
    </row>
    <row r="33" spans="1:24" ht="119" x14ac:dyDescent="0.2">
      <c r="A33" s="2" t="s">
        <v>4</v>
      </c>
      <c r="B33" s="2"/>
      <c r="C33" s="2" t="s">
        <v>49</v>
      </c>
      <c r="D33" s="2" t="s">
        <v>40</v>
      </c>
      <c r="E33" s="2" t="s">
        <v>42</v>
      </c>
      <c r="F33" s="2" t="s">
        <v>43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 t="s">
        <v>78</v>
      </c>
      <c r="V33" s="2" t="s">
        <v>77</v>
      </c>
      <c r="W33" s="2" t="s">
        <v>91</v>
      </c>
      <c r="X33" s="12" t="s">
        <v>90</v>
      </c>
    </row>
    <row r="34" spans="1:24" x14ac:dyDescent="0.2">
      <c r="A34" s="3" t="s">
        <v>21</v>
      </c>
      <c r="B34" s="3"/>
      <c r="C34" s="15">
        <v>3.6</v>
      </c>
      <c r="D34" s="3"/>
      <c r="E34" s="15">
        <v>17.809999999999999</v>
      </c>
      <c r="F34" s="3">
        <v>17.670000000000002</v>
      </c>
      <c r="K34" s="3"/>
      <c r="L34" s="3"/>
      <c r="M34" s="14"/>
      <c r="N34" s="14"/>
      <c r="O34" s="14"/>
      <c r="P34" s="3"/>
      <c r="Q34" s="3"/>
      <c r="R34" s="3"/>
      <c r="S34" s="3"/>
      <c r="T34" s="29" t="s">
        <v>23</v>
      </c>
      <c r="U34" s="27">
        <v>24</v>
      </c>
      <c r="V34" s="31">
        <v>64.89</v>
      </c>
      <c r="W34" s="31">
        <v>92.4</v>
      </c>
      <c r="X34">
        <v>7816</v>
      </c>
    </row>
    <row r="35" spans="1:24" x14ac:dyDescent="0.2">
      <c r="A35" s="3" t="s">
        <v>17</v>
      </c>
      <c r="B35" s="3"/>
      <c r="C35" s="15">
        <v>4.5</v>
      </c>
      <c r="D35" s="3">
        <v>4.3</v>
      </c>
      <c r="E35" s="15">
        <v>17.23</v>
      </c>
      <c r="F35" s="3">
        <v>11.31</v>
      </c>
      <c r="K35" s="3"/>
      <c r="L35" s="3"/>
      <c r="M35" s="14"/>
      <c r="N35" s="14"/>
      <c r="O35" s="19"/>
      <c r="P35" s="3"/>
      <c r="Q35" s="3"/>
      <c r="R35" s="3"/>
      <c r="S35" s="3"/>
      <c r="T35" s="29" t="s">
        <v>21</v>
      </c>
      <c r="U35" s="27">
        <v>8.1199999999999992</v>
      </c>
      <c r="V35" s="31">
        <v>100.75</v>
      </c>
      <c r="W35" s="31">
        <v>60.05</v>
      </c>
      <c r="X35">
        <v>19528</v>
      </c>
    </row>
    <row r="36" spans="1:24" x14ac:dyDescent="0.2">
      <c r="A36" s="3" t="s">
        <v>44</v>
      </c>
      <c r="B36" s="3"/>
      <c r="C36" s="15">
        <v>2.91</v>
      </c>
      <c r="D36" s="3"/>
      <c r="E36" s="15">
        <v>14.85</v>
      </c>
      <c r="F36" s="3">
        <v>9.0500000000000007</v>
      </c>
      <c r="K36" s="3"/>
      <c r="L36" s="3"/>
      <c r="M36" s="14"/>
      <c r="N36" s="3"/>
      <c r="O36" s="3"/>
      <c r="P36" s="3"/>
      <c r="Q36" s="3"/>
      <c r="R36" s="3"/>
      <c r="S36" s="3"/>
      <c r="T36" s="29"/>
      <c r="U36" s="26"/>
      <c r="V36" s="30"/>
      <c r="W36" s="29"/>
    </row>
    <row r="37" spans="1:24" x14ac:dyDescent="0.2">
      <c r="A37" s="3" t="s">
        <v>9</v>
      </c>
      <c r="B37" s="3"/>
      <c r="C37" s="15">
        <v>8</v>
      </c>
      <c r="D37" s="3">
        <v>4.3</v>
      </c>
      <c r="E37" s="15">
        <v>12.93</v>
      </c>
      <c r="F37" s="3">
        <v>10.91</v>
      </c>
      <c r="K37" s="3"/>
      <c r="L37" s="3"/>
      <c r="M37" s="14"/>
      <c r="N37" s="14"/>
      <c r="O37" s="14"/>
      <c r="P37" s="3"/>
      <c r="Q37" s="3"/>
      <c r="R37" s="3"/>
      <c r="S37" s="3"/>
      <c r="T37" s="29"/>
      <c r="U37" s="26"/>
      <c r="V37" s="30"/>
      <c r="W37" s="29"/>
    </row>
    <row r="38" spans="1:24" x14ac:dyDescent="0.2">
      <c r="A38" s="3" t="s">
        <v>25</v>
      </c>
      <c r="B38" s="3"/>
      <c r="C38" s="15">
        <v>2.96</v>
      </c>
      <c r="D38" s="3"/>
      <c r="E38" s="15">
        <v>12.16</v>
      </c>
      <c r="F38" s="3"/>
      <c r="K38" s="3"/>
      <c r="L38" s="3"/>
      <c r="M38" s="14"/>
      <c r="N38" s="3"/>
      <c r="O38" s="3"/>
      <c r="P38" s="3"/>
      <c r="Q38" s="3"/>
      <c r="R38" s="3"/>
      <c r="S38" s="3"/>
      <c r="T38" s="29"/>
      <c r="U38" s="26"/>
      <c r="V38" s="30"/>
      <c r="W38" s="29"/>
    </row>
    <row r="39" spans="1:24" x14ac:dyDescent="0.2">
      <c r="A39" s="3" t="s">
        <v>6</v>
      </c>
      <c r="B39" s="3"/>
      <c r="C39" s="15">
        <v>2.77</v>
      </c>
      <c r="D39" s="8">
        <v>2.6</v>
      </c>
      <c r="E39" s="15">
        <v>11.74</v>
      </c>
      <c r="F39" s="8"/>
      <c r="K39" s="3"/>
      <c r="L39" s="3"/>
      <c r="M39" s="14"/>
      <c r="N39" s="3"/>
      <c r="O39" s="3"/>
      <c r="P39" s="3"/>
      <c r="Q39" s="3"/>
      <c r="R39" s="3"/>
      <c r="S39" s="3"/>
      <c r="T39" s="29"/>
      <c r="U39" s="26"/>
      <c r="V39" s="30"/>
      <c r="W39" s="29"/>
    </row>
    <row r="40" spans="1:24" x14ac:dyDescent="0.2">
      <c r="A40" s="3" t="s">
        <v>2</v>
      </c>
      <c r="B40" s="3"/>
      <c r="C40" s="15">
        <v>3.84</v>
      </c>
      <c r="D40" s="10">
        <v>3.7</v>
      </c>
      <c r="E40" s="15">
        <v>11.68</v>
      </c>
      <c r="F40" s="10">
        <v>9.69</v>
      </c>
      <c r="K40" s="3"/>
      <c r="L40" s="3"/>
      <c r="M40" s="14"/>
      <c r="N40" s="3"/>
      <c r="O40" s="3"/>
      <c r="P40" s="3"/>
      <c r="Q40" s="3"/>
      <c r="R40" s="3"/>
      <c r="S40" s="3"/>
      <c r="T40" s="29"/>
      <c r="U40" s="26"/>
      <c r="V40" s="30"/>
      <c r="W40" s="29"/>
    </row>
    <row r="41" spans="1:24" x14ac:dyDescent="0.2">
      <c r="A41" s="3" t="s">
        <v>41</v>
      </c>
      <c r="B41" s="3"/>
      <c r="C41" s="15">
        <v>13.05</v>
      </c>
      <c r="D41" s="3">
        <v>2.4</v>
      </c>
      <c r="E41" s="15">
        <v>11.34</v>
      </c>
      <c r="F41" s="3"/>
      <c r="L41" s="3"/>
      <c r="M41" s="14"/>
      <c r="N41" s="19"/>
      <c r="O41" s="19"/>
      <c r="P41" s="3"/>
      <c r="Q41" s="3"/>
      <c r="R41" s="3"/>
      <c r="S41" s="3"/>
      <c r="T41" s="29"/>
      <c r="U41" s="26"/>
      <c r="V41" s="30"/>
      <c r="W41" s="29"/>
    </row>
    <row r="42" spans="1:24" x14ac:dyDescent="0.2">
      <c r="A42" s="3" t="s">
        <v>11</v>
      </c>
      <c r="B42" s="3"/>
      <c r="C42" s="15">
        <v>5.64</v>
      </c>
      <c r="D42" s="3">
        <v>3.1</v>
      </c>
      <c r="E42" s="15">
        <v>10.96</v>
      </c>
      <c r="F42" s="3"/>
      <c r="L42" s="3"/>
      <c r="M42" s="14"/>
      <c r="N42" s="14"/>
      <c r="O42" s="14"/>
      <c r="P42" s="3"/>
      <c r="Q42" s="3"/>
      <c r="R42" s="3"/>
      <c r="S42" s="3"/>
    </row>
    <row r="43" spans="1:24" x14ac:dyDescent="0.2">
      <c r="A43" s="3" t="s">
        <v>28</v>
      </c>
      <c r="B43" s="3"/>
      <c r="C43" s="15">
        <v>2.2000000000000002</v>
      </c>
      <c r="D43" s="3">
        <v>4.0999999999999996</v>
      </c>
      <c r="E43" s="15">
        <v>10.9</v>
      </c>
      <c r="F43" s="3"/>
      <c r="L43" s="3"/>
      <c r="M43" s="14"/>
      <c r="N43" s="3"/>
      <c r="O43" s="3"/>
      <c r="P43" s="3"/>
      <c r="Q43" s="3"/>
      <c r="R43" s="3"/>
      <c r="S43" s="3"/>
      <c r="T43" s="3"/>
      <c r="U43" s="3"/>
      <c r="V43" s="3"/>
    </row>
    <row r="44" spans="1:24" x14ac:dyDescent="0.2">
      <c r="A44" s="3" t="s">
        <v>15</v>
      </c>
      <c r="B44" s="3"/>
      <c r="C44" s="15">
        <v>5.98</v>
      </c>
      <c r="D44" s="3">
        <v>3.2</v>
      </c>
      <c r="E44" s="15">
        <v>10.8</v>
      </c>
      <c r="F44" s="3"/>
      <c r="L44" s="3"/>
      <c r="M44" s="14"/>
      <c r="N44" s="3"/>
      <c r="O44" s="3"/>
      <c r="P44" s="3"/>
      <c r="Q44" s="3"/>
      <c r="R44" s="3"/>
      <c r="S44" s="3"/>
      <c r="T44" s="3"/>
      <c r="U44" s="3"/>
      <c r="V44" s="3"/>
    </row>
    <row r="45" spans="1:24" x14ac:dyDescent="0.2">
      <c r="A45" s="3" t="s">
        <v>27</v>
      </c>
      <c r="B45" s="3"/>
      <c r="C45" s="15">
        <v>2.61</v>
      </c>
      <c r="D45" s="3">
        <v>3.6</v>
      </c>
      <c r="E45" s="15">
        <v>10.29</v>
      </c>
      <c r="F45" s="3"/>
      <c r="L45" s="3"/>
      <c r="M45" s="14"/>
      <c r="N45" s="3"/>
      <c r="O45" s="3"/>
      <c r="P45" s="3"/>
      <c r="Q45" s="3"/>
      <c r="R45" s="3"/>
      <c r="S45" s="3"/>
      <c r="T45" s="3"/>
      <c r="U45" s="3"/>
      <c r="V45" s="3"/>
    </row>
    <row r="46" spans="1:24" x14ac:dyDescent="0.2">
      <c r="A46" s="3" t="s">
        <v>36</v>
      </c>
      <c r="B46" s="3"/>
      <c r="C46" s="15">
        <v>2.5</v>
      </c>
      <c r="D46" s="3">
        <v>2.7</v>
      </c>
      <c r="E46" s="15">
        <v>9.9600000000000009</v>
      </c>
      <c r="F46" s="3">
        <v>7.15</v>
      </c>
      <c r="K46" s="3"/>
      <c r="L46" s="3"/>
      <c r="M46" s="14"/>
      <c r="N46" s="3"/>
      <c r="O46" s="3"/>
      <c r="P46" s="3"/>
      <c r="Q46" s="3"/>
      <c r="R46" s="3"/>
      <c r="S46" s="3"/>
      <c r="T46" s="3"/>
      <c r="U46" s="3"/>
      <c r="V46" s="3"/>
    </row>
    <row r="47" spans="1:24" x14ac:dyDescent="0.2">
      <c r="A47" s="3" t="s">
        <v>23</v>
      </c>
      <c r="B47" s="3"/>
      <c r="C47" s="15">
        <v>2.5</v>
      </c>
      <c r="D47" s="3"/>
      <c r="E47" s="15">
        <v>9.9499999999999993</v>
      </c>
      <c r="F47" s="3"/>
      <c r="K47" s="3"/>
      <c r="L47" s="3"/>
      <c r="M47" s="14"/>
      <c r="N47" s="14"/>
      <c r="O47" s="18"/>
      <c r="P47" s="3"/>
      <c r="Q47" s="3"/>
      <c r="R47" s="3"/>
      <c r="S47" s="3"/>
      <c r="T47" s="3"/>
      <c r="U47" s="3"/>
      <c r="V47" s="3"/>
    </row>
    <row r="48" spans="1:24" x14ac:dyDescent="0.2">
      <c r="A48" s="3" t="s">
        <v>26</v>
      </c>
      <c r="B48" s="3"/>
      <c r="C48" s="15">
        <v>4.5</v>
      </c>
      <c r="D48" s="3"/>
      <c r="E48" s="15">
        <v>9.92</v>
      </c>
      <c r="F48" s="3">
        <v>3.21</v>
      </c>
      <c r="K48" s="3"/>
      <c r="L48" s="3"/>
      <c r="M48" s="14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">
      <c r="A49" s="3" t="s">
        <v>16</v>
      </c>
      <c r="B49" s="3"/>
      <c r="C49" s="15">
        <v>6.63</v>
      </c>
      <c r="D49" s="3"/>
      <c r="E49" s="15">
        <v>8.06</v>
      </c>
      <c r="F49" s="3"/>
      <c r="K49" s="3"/>
      <c r="L49" s="3"/>
      <c r="M49" s="14"/>
      <c r="N49" s="14"/>
      <c r="O49" s="14"/>
      <c r="P49" s="3"/>
      <c r="Q49" s="3"/>
      <c r="R49" s="3"/>
      <c r="S49" s="3"/>
      <c r="T49" s="3"/>
      <c r="U49" s="3"/>
      <c r="V49" s="3"/>
    </row>
    <row r="50" spans="1:22" x14ac:dyDescent="0.2">
      <c r="A50" s="3" t="s">
        <v>24</v>
      </c>
      <c r="B50" s="3"/>
      <c r="C50" s="15">
        <v>2.5</v>
      </c>
      <c r="D50" s="3">
        <v>2.8</v>
      </c>
      <c r="E50" s="15">
        <v>7.8</v>
      </c>
      <c r="F50" s="3">
        <v>6.39</v>
      </c>
      <c r="K50" s="3"/>
      <c r="L50" s="3"/>
      <c r="M50" s="14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">
      <c r="A51" s="3" t="s">
        <v>12</v>
      </c>
      <c r="B51" s="3"/>
      <c r="C51" s="15">
        <v>6.56</v>
      </c>
      <c r="D51" s="3"/>
      <c r="E51" s="15">
        <v>7.71</v>
      </c>
      <c r="F51" s="3">
        <v>7.71</v>
      </c>
      <c r="K51" s="3"/>
      <c r="L51" s="3"/>
      <c r="M51" s="14"/>
      <c r="N51" s="18"/>
      <c r="O51" s="18"/>
      <c r="P51" s="3"/>
      <c r="Q51" s="3"/>
      <c r="R51" s="3"/>
      <c r="S51" s="3"/>
      <c r="T51" s="3"/>
      <c r="U51" s="3"/>
      <c r="V51" s="3"/>
    </row>
    <row r="52" spans="1:22" x14ac:dyDescent="0.2">
      <c r="A52" s="3" t="s">
        <v>10</v>
      </c>
      <c r="B52" s="3"/>
      <c r="C52" s="15">
        <v>7.37</v>
      </c>
      <c r="D52" s="11">
        <v>5.2</v>
      </c>
      <c r="E52" s="15">
        <v>6.85</v>
      </c>
      <c r="F52" s="11">
        <v>6.85</v>
      </c>
      <c r="K52" s="3"/>
      <c r="L52" s="3"/>
      <c r="M52" s="14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">
      <c r="A53" s="3" t="s">
        <v>7</v>
      </c>
      <c r="B53" s="3"/>
      <c r="C53" s="15">
        <v>3.18</v>
      </c>
      <c r="D53" s="10">
        <v>4</v>
      </c>
      <c r="E53" s="15">
        <v>6.71</v>
      </c>
      <c r="F53" s="3">
        <v>5.49</v>
      </c>
      <c r="K53" s="3"/>
      <c r="L53" s="3"/>
      <c r="M53" s="14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">
      <c r="A54" s="3" t="s">
        <v>29</v>
      </c>
      <c r="B54" s="3"/>
      <c r="C54" s="15">
        <v>3.39</v>
      </c>
      <c r="D54" s="3"/>
      <c r="E54" s="15">
        <v>6.7</v>
      </c>
      <c r="F54" s="3"/>
      <c r="K54" s="3"/>
      <c r="L54" s="3"/>
      <c r="M54" s="14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">
      <c r="A55" s="3" t="s">
        <v>14</v>
      </c>
      <c r="B55" s="3"/>
      <c r="C55" s="15">
        <v>7.02</v>
      </c>
      <c r="D55" s="3"/>
      <c r="E55" s="15">
        <v>6.51</v>
      </c>
      <c r="F55" s="3">
        <v>4.78</v>
      </c>
      <c r="K55" s="3"/>
      <c r="L55" s="3"/>
      <c r="M55" s="14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">
      <c r="A56" s="3" t="s">
        <v>13</v>
      </c>
      <c r="B56" s="3"/>
      <c r="C56" s="15">
        <v>4.6900000000000004</v>
      </c>
      <c r="D56" s="3"/>
      <c r="E56" s="15">
        <v>6.19</v>
      </c>
      <c r="F56" s="3">
        <v>6.19</v>
      </c>
      <c r="K56" s="3"/>
      <c r="L56" s="3"/>
      <c r="M56" s="14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">
      <c r="A57" s="3" t="s">
        <v>18</v>
      </c>
      <c r="B57" s="3"/>
      <c r="C57" s="15">
        <v>2.97</v>
      </c>
      <c r="D57" s="3">
        <v>3.9</v>
      </c>
      <c r="E57" s="15">
        <v>5.74</v>
      </c>
      <c r="F57" s="3">
        <v>5.74</v>
      </c>
      <c r="K57" s="3"/>
      <c r="L57" s="3"/>
      <c r="M57" s="14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">
      <c r="A58" s="3" t="s">
        <v>20</v>
      </c>
      <c r="B58" s="3"/>
      <c r="C58" s="15">
        <v>5.82</v>
      </c>
      <c r="D58" s="3"/>
      <c r="E58" s="15">
        <v>5.65</v>
      </c>
      <c r="F58" s="3"/>
      <c r="K58" s="3"/>
      <c r="L58" s="3"/>
      <c r="M58" s="14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">
      <c r="A59" s="3" t="s">
        <v>22</v>
      </c>
      <c r="B59" s="3"/>
      <c r="C59" s="15">
        <v>6.62</v>
      </c>
      <c r="D59" s="3"/>
      <c r="E59" s="15">
        <v>5.0999999999999996</v>
      </c>
      <c r="F59" s="3">
        <v>5.0999999999999996</v>
      </c>
      <c r="K59" s="3"/>
      <c r="L59" s="3"/>
      <c r="M59" s="14"/>
      <c r="N59" s="14"/>
      <c r="O59" s="14"/>
      <c r="P59" s="3"/>
      <c r="Q59" s="3"/>
      <c r="R59" s="3"/>
      <c r="S59" s="3"/>
      <c r="T59" s="3"/>
      <c r="U59" s="3"/>
      <c r="V59" s="3"/>
    </row>
    <row r="60" spans="1:22" x14ac:dyDescent="0.2">
      <c r="A60" s="3" t="s">
        <v>19</v>
      </c>
      <c r="B60" s="3"/>
      <c r="C60" s="15">
        <v>5.57</v>
      </c>
      <c r="D60" s="3"/>
      <c r="E60" s="15">
        <v>4.57</v>
      </c>
      <c r="F60" s="3"/>
      <c r="K60" s="3"/>
      <c r="L60" s="3"/>
      <c r="M60" s="14"/>
      <c r="N60" s="14"/>
      <c r="O60" s="14"/>
      <c r="P60" s="3"/>
      <c r="Q60" s="3"/>
      <c r="R60" s="13"/>
      <c r="S60" s="13"/>
      <c r="T60" s="13"/>
      <c r="U60" s="13"/>
      <c r="V60" s="13"/>
    </row>
  </sheetData>
  <sortState xmlns:xlrd2="http://schemas.microsoft.com/office/spreadsheetml/2017/richdata2" ref="AJ2:AL28">
    <sortCondition descending="1" ref="AK2:AK28"/>
  </sortState>
  <pageMargins left="0.7" right="0.7" top="0.75" bottom="0.75" header="0.3" footer="0.3"/>
  <pageSetup paperSize="9" orientation="portrait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168F-7CC0-9540-879C-83A223A19151}">
  <dimension ref="A1:AI28"/>
  <sheetViews>
    <sheetView zoomScale="13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6" x14ac:dyDescent="0.2"/>
  <cols>
    <col min="1" max="16" width="10.83203125" style="3"/>
    <col min="17" max="17" width="11.5" style="3" bestFit="1" customWidth="1"/>
    <col min="18" max="18" width="13.33203125" style="3" customWidth="1"/>
    <col min="19" max="19" width="12.33203125" style="3" customWidth="1"/>
    <col min="20" max="24" width="10.83203125" style="3"/>
    <col min="27" max="27" width="11.5" bestFit="1" customWidth="1"/>
    <col min="29" max="29" width="11.6640625" style="3" customWidth="1"/>
    <col min="30" max="30" width="12.5" style="3" customWidth="1"/>
    <col min="31" max="31" width="18.83203125" style="3" bestFit="1" customWidth="1"/>
    <col min="32" max="32" width="18.83203125" style="7" customWidth="1"/>
    <col min="33" max="33" width="16" style="7" customWidth="1"/>
    <col min="34" max="35" width="10.83203125" style="7"/>
    <col min="36" max="16384" width="10.83203125" style="3"/>
  </cols>
  <sheetData>
    <row r="1" spans="1:35" ht="119" x14ac:dyDescent="0.2">
      <c r="A1" s="2" t="s">
        <v>4</v>
      </c>
      <c r="B1" s="2" t="s">
        <v>34</v>
      </c>
      <c r="C1" s="2" t="s">
        <v>87</v>
      </c>
      <c r="D1" s="2" t="s">
        <v>77</v>
      </c>
      <c r="E1" s="2" t="s">
        <v>95</v>
      </c>
      <c r="F1" s="2" t="s">
        <v>78</v>
      </c>
      <c r="G1" s="2" t="s">
        <v>85</v>
      </c>
      <c r="H1" s="2" t="s">
        <v>93</v>
      </c>
      <c r="I1" s="2" t="s">
        <v>86</v>
      </c>
      <c r="J1" s="2" t="s">
        <v>88</v>
      </c>
      <c r="K1" s="2" t="s">
        <v>89</v>
      </c>
      <c r="L1" s="2" t="s">
        <v>90</v>
      </c>
      <c r="M1" s="2" t="s">
        <v>73</v>
      </c>
      <c r="N1" s="2" t="s">
        <v>31</v>
      </c>
      <c r="O1" s="2" t="s">
        <v>74</v>
      </c>
      <c r="P1" s="2" t="s">
        <v>35</v>
      </c>
      <c r="Q1" s="2" t="s">
        <v>72</v>
      </c>
      <c r="R1" s="2" t="s">
        <v>71</v>
      </c>
      <c r="S1" s="2" t="s">
        <v>70</v>
      </c>
      <c r="T1" s="2" t="s">
        <v>67</v>
      </c>
      <c r="U1" s="2" t="s">
        <v>64</v>
      </c>
      <c r="V1" s="2" t="s">
        <v>62</v>
      </c>
      <c r="W1" s="2" t="s">
        <v>40</v>
      </c>
      <c r="X1" s="2" t="s">
        <v>65</v>
      </c>
      <c r="Y1" s="12" t="s">
        <v>42</v>
      </c>
      <c r="Z1" s="12" t="s">
        <v>43</v>
      </c>
      <c r="AA1" s="12" t="s">
        <v>38</v>
      </c>
      <c r="AB1" s="12" t="s">
        <v>37</v>
      </c>
      <c r="AC1" s="2" t="s">
        <v>39</v>
      </c>
      <c r="AD1" s="2" t="s">
        <v>39</v>
      </c>
      <c r="AE1" s="2" t="s">
        <v>3</v>
      </c>
      <c r="AF1" s="20" t="s">
        <v>0</v>
      </c>
      <c r="AG1" s="20" t="s">
        <v>0</v>
      </c>
      <c r="AH1" s="20" t="s">
        <v>0</v>
      </c>
      <c r="AI1" s="20" t="s">
        <v>0</v>
      </c>
    </row>
    <row r="2" spans="1:35" s="2" customFormat="1" x14ac:dyDescent="0.2">
      <c r="A2" s="3" t="s">
        <v>2</v>
      </c>
      <c r="B2" s="14">
        <v>25.65</v>
      </c>
      <c r="C2" s="16">
        <v>5548</v>
      </c>
      <c r="D2" s="14">
        <f>C2/B2/10</f>
        <v>21.62962962962963</v>
      </c>
      <c r="E2" s="10">
        <v>11857.379862244199</v>
      </c>
      <c r="F2" s="26">
        <v>1.1764760784569901</v>
      </c>
      <c r="G2" s="14"/>
      <c r="H2" s="14"/>
      <c r="I2" s="14"/>
      <c r="J2" s="14"/>
      <c r="K2" s="14"/>
      <c r="L2" s="14"/>
      <c r="M2" s="15">
        <v>3.84</v>
      </c>
      <c r="N2" s="10">
        <f>2383</f>
        <v>2383</v>
      </c>
      <c r="O2" s="15">
        <f>N2/B2/10</f>
        <v>9.2904483430799232</v>
      </c>
      <c r="P2" s="10">
        <v>4261</v>
      </c>
      <c r="Q2" s="33">
        <v>4815</v>
      </c>
      <c r="R2" s="4">
        <v>2184</v>
      </c>
      <c r="S2" s="3">
        <f>523+1476+471</f>
        <v>2470</v>
      </c>
      <c r="T2" s="14">
        <f>Q2/$B2/10</f>
        <v>18.771929824561404</v>
      </c>
      <c r="U2" s="14">
        <f>R2/$B2/10</f>
        <v>8.5146198830409361</v>
      </c>
      <c r="V2" s="14">
        <f>(R2+S2)/$B2/10</f>
        <v>18.144249512670566</v>
      </c>
      <c r="W2" s="3">
        <v>3.7</v>
      </c>
      <c r="X2" s="3"/>
      <c r="Y2">
        <v>11.68</v>
      </c>
      <c r="Z2">
        <v>9.69</v>
      </c>
      <c r="AA2" s="9">
        <f>10000/B2/1000</f>
        <v>0.38986354775828458</v>
      </c>
      <c r="AB2" s="17">
        <v>10000</v>
      </c>
      <c r="AC2" s="3">
        <v>4125</v>
      </c>
      <c r="AD2" s="6">
        <v>2.77</v>
      </c>
      <c r="AE2" s="5">
        <v>43920</v>
      </c>
      <c r="AF2" s="7" t="s">
        <v>51</v>
      </c>
      <c r="AG2" s="21" t="s">
        <v>1</v>
      </c>
      <c r="AH2" s="22" t="s">
        <v>52</v>
      </c>
      <c r="AI2" s="20"/>
    </row>
    <row r="3" spans="1:35" x14ac:dyDescent="0.2">
      <c r="A3" s="3" t="s">
        <v>10</v>
      </c>
      <c r="B3" s="14">
        <v>11.403740000000001</v>
      </c>
      <c r="C3" s="16">
        <v>11525</v>
      </c>
      <c r="D3" s="14">
        <f t="shared" ref="D3:D28" si="0">C3/B3/10</f>
        <v>101.06333536190758</v>
      </c>
      <c r="E3" s="10">
        <v>11857.379862244199</v>
      </c>
      <c r="F3" s="26">
        <v>18.653402025226502</v>
      </c>
      <c r="G3" s="16"/>
      <c r="H3" s="16"/>
      <c r="I3" s="14"/>
      <c r="J3" s="14"/>
      <c r="K3" s="14"/>
      <c r="L3" s="16">
        <v>12038</v>
      </c>
      <c r="M3" s="15">
        <v>7.37</v>
      </c>
      <c r="N3" s="11"/>
      <c r="O3" s="15">
        <v>24.8</v>
      </c>
      <c r="P3" s="11"/>
      <c r="Q3" s="34">
        <v>2500</v>
      </c>
      <c r="R3" s="25">
        <f>Q3*0.6</f>
        <v>1500</v>
      </c>
      <c r="T3" s="14">
        <f>Q3/$B3/10</f>
        <v>21.92263239954611</v>
      </c>
      <c r="U3" s="14">
        <f>R3/$B3/10</f>
        <v>13.153579439727668</v>
      </c>
      <c r="V3" s="19"/>
      <c r="W3" s="3">
        <v>5.2</v>
      </c>
      <c r="Y3">
        <v>6.85</v>
      </c>
      <c r="Z3">
        <v>6.85</v>
      </c>
      <c r="AF3" s="7" t="s">
        <v>51</v>
      </c>
      <c r="AG3" s="7" t="s">
        <v>30</v>
      </c>
      <c r="AH3" s="22" t="s">
        <v>52</v>
      </c>
    </row>
    <row r="4" spans="1:35" x14ac:dyDescent="0.2">
      <c r="A4" s="3" t="s">
        <v>11</v>
      </c>
      <c r="B4" s="14">
        <v>7.0250370000000002</v>
      </c>
      <c r="C4" s="16">
        <v>16770</v>
      </c>
      <c r="D4" s="14">
        <f t="shared" si="0"/>
        <v>238.7176039072819</v>
      </c>
      <c r="E4" s="10">
        <v>5847.2602171502704</v>
      </c>
      <c r="F4" s="26">
        <v>98.622767139135604</v>
      </c>
      <c r="G4" s="16">
        <v>5552</v>
      </c>
      <c r="H4" s="32">
        <f>G4/C4</f>
        <v>0.3310673822301729</v>
      </c>
      <c r="I4" s="14"/>
      <c r="J4" s="14"/>
      <c r="K4" s="14"/>
      <c r="L4" s="16">
        <v>6040</v>
      </c>
      <c r="M4" s="15">
        <v>5.64</v>
      </c>
      <c r="N4" s="3">
        <v>1891</v>
      </c>
      <c r="O4" s="15">
        <f>N4/B4/10</f>
        <v>26.918007691632084</v>
      </c>
      <c r="P4" s="3">
        <v>759</v>
      </c>
      <c r="Q4" s="34"/>
      <c r="T4" s="14"/>
      <c r="W4" s="3">
        <v>3.1</v>
      </c>
      <c r="Y4">
        <v>10.96</v>
      </c>
      <c r="AF4" s="7" t="s">
        <v>51</v>
      </c>
      <c r="AG4" s="7" t="s">
        <v>94</v>
      </c>
      <c r="AH4" s="22" t="s">
        <v>52</v>
      </c>
      <c r="AI4" s="7" t="s">
        <v>53</v>
      </c>
    </row>
    <row r="5" spans="1:35" x14ac:dyDescent="0.2">
      <c r="A5" s="3" t="s">
        <v>36</v>
      </c>
      <c r="B5" s="14">
        <v>37.058999999999997</v>
      </c>
      <c r="C5" s="16">
        <v>12519</v>
      </c>
      <c r="D5" s="14">
        <f t="shared" si="0"/>
        <v>33.781267708249011</v>
      </c>
      <c r="E5" s="10">
        <v>6832.7420495141296</v>
      </c>
      <c r="F5" s="26">
        <v>4.95467177458882</v>
      </c>
      <c r="G5" s="16"/>
      <c r="H5" s="16"/>
      <c r="I5" s="14"/>
      <c r="J5" s="14"/>
      <c r="K5" s="14"/>
      <c r="L5" s="14"/>
      <c r="M5" s="15">
        <v>2.5</v>
      </c>
      <c r="O5" s="15">
        <v>14</v>
      </c>
      <c r="Q5" s="35">
        <v>7752</v>
      </c>
      <c r="R5" s="25">
        <f>Q5*0.6</f>
        <v>4651.2</v>
      </c>
      <c r="S5" s="3">
        <v>371</v>
      </c>
      <c r="T5" s="14">
        <f>Q5/$B5/10</f>
        <v>20.917995628592244</v>
      </c>
      <c r="U5" s="14">
        <f>R5/$B5/10</f>
        <v>12.550797377155346</v>
      </c>
      <c r="V5" s="14">
        <f>(R5+S5)/$B5/10</f>
        <v>13.551903721093392</v>
      </c>
      <c r="W5" s="3">
        <v>2.7</v>
      </c>
      <c r="Y5">
        <v>9.9600000000000009</v>
      </c>
      <c r="Z5">
        <v>7.15</v>
      </c>
      <c r="AF5" s="7" t="s">
        <v>51</v>
      </c>
      <c r="AG5" s="7" t="s">
        <v>50</v>
      </c>
      <c r="AH5" s="22" t="s">
        <v>52</v>
      </c>
      <c r="AI5" s="7" t="s">
        <v>54</v>
      </c>
    </row>
    <row r="6" spans="1:35" x14ac:dyDescent="0.2">
      <c r="A6" s="3" t="s">
        <v>16</v>
      </c>
      <c r="B6" s="14">
        <v>10.626429999999999</v>
      </c>
      <c r="C6" s="16">
        <v>4190</v>
      </c>
      <c r="D6" s="14">
        <f t="shared" si="0"/>
        <v>39.429987305237979</v>
      </c>
      <c r="E6" s="10">
        <v>7499</v>
      </c>
      <c r="F6" s="26">
        <v>4.9491165453448298</v>
      </c>
      <c r="G6" s="16"/>
      <c r="H6" s="16"/>
      <c r="I6" s="14"/>
      <c r="J6" s="14"/>
      <c r="K6" s="14"/>
      <c r="L6" s="14"/>
      <c r="M6" s="15">
        <v>6.63</v>
      </c>
      <c r="O6" s="15">
        <v>11.6</v>
      </c>
      <c r="Q6" s="34"/>
      <c r="T6" s="14"/>
      <c r="Y6">
        <v>8.06</v>
      </c>
      <c r="AF6" s="7" t="s">
        <v>51</v>
      </c>
      <c r="AG6" s="7" t="s">
        <v>30</v>
      </c>
      <c r="AH6" s="22" t="s">
        <v>52</v>
      </c>
    </row>
    <row r="7" spans="1:35" x14ac:dyDescent="0.2">
      <c r="A7" s="3" t="s">
        <v>23</v>
      </c>
      <c r="B7" s="14">
        <v>5.7899570000000002</v>
      </c>
      <c r="C7" s="16">
        <v>3757</v>
      </c>
      <c r="D7" s="14">
        <f t="shared" si="0"/>
        <v>64.888219377104178</v>
      </c>
      <c r="E7" s="10">
        <v>6887.9381727849895</v>
      </c>
      <c r="F7" s="26">
        <v>23.997777702197201</v>
      </c>
      <c r="G7" s="16"/>
      <c r="H7" s="16"/>
      <c r="I7" s="14">
        <v>517</v>
      </c>
      <c r="J7" s="14">
        <v>535</v>
      </c>
      <c r="K7" s="14">
        <f>J7/B7</f>
        <v>92.401377074130252</v>
      </c>
      <c r="L7" s="16">
        <v>7816</v>
      </c>
      <c r="M7" s="15">
        <v>2.5</v>
      </c>
      <c r="N7" s="16">
        <f>O7*B7*10</f>
        <v>387.927119</v>
      </c>
      <c r="O7" s="15">
        <v>6.7</v>
      </c>
      <c r="Q7" s="34"/>
      <c r="T7" s="14"/>
      <c r="Y7">
        <v>9.9499999999999993</v>
      </c>
      <c r="AF7" s="7" t="s">
        <v>51</v>
      </c>
      <c r="AG7" s="7" t="s">
        <v>30</v>
      </c>
      <c r="AH7" s="22" t="s">
        <v>52</v>
      </c>
    </row>
    <row r="8" spans="1:35" x14ac:dyDescent="0.2">
      <c r="A8" s="3" t="s">
        <v>13</v>
      </c>
      <c r="B8" s="14">
        <v>1.321977</v>
      </c>
      <c r="C8" s="16">
        <v>961</v>
      </c>
      <c r="D8" s="14">
        <f t="shared" si="0"/>
        <v>72.694154285588937</v>
      </c>
      <c r="E8" s="10">
        <v>14679.072614160499</v>
      </c>
      <c r="F8" s="26">
        <v>9.0460966469889001</v>
      </c>
      <c r="G8" s="16"/>
      <c r="H8" s="16"/>
      <c r="I8" s="14"/>
      <c r="J8" s="14"/>
      <c r="K8" s="14"/>
      <c r="L8" s="14"/>
      <c r="M8" s="15">
        <v>4.6900000000000004</v>
      </c>
      <c r="O8" s="15">
        <v>14.6</v>
      </c>
      <c r="Q8" s="34"/>
      <c r="T8" s="14"/>
      <c r="Y8">
        <v>6.19</v>
      </c>
      <c r="Z8">
        <v>6.19</v>
      </c>
      <c r="AF8" s="7" t="s">
        <v>51</v>
      </c>
      <c r="AG8" s="7" t="s">
        <v>30</v>
      </c>
      <c r="AH8" s="22" t="s">
        <v>52</v>
      </c>
    </row>
    <row r="9" spans="1:35" x14ac:dyDescent="0.2">
      <c r="A9" s="3" t="s">
        <v>15</v>
      </c>
      <c r="B9" s="14">
        <v>66.941698000000002</v>
      </c>
      <c r="C9" s="16">
        <v>59105</v>
      </c>
      <c r="D9" s="14">
        <f t="shared" si="0"/>
        <v>88.293248850664042</v>
      </c>
      <c r="E9" s="10">
        <v>3412.2036637664601</v>
      </c>
      <c r="F9" s="26">
        <v>68.98</v>
      </c>
      <c r="G9" s="16"/>
      <c r="H9" s="16"/>
      <c r="I9" s="14"/>
      <c r="J9" s="14"/>
      <c r="K9" s="14"/>
      <c r="L9" s="14"/>
      <c r="M9" s="15">
        <v>5.98</v>
      </c>
      <c r="N9" s="3">
        <v>6500</v>
      </c>
      <c r="O9" s="15">
        <f>N9/B9/10</f>
        <v>9.709941925883026</v>
      </c>
      <c r="Q9" s="34">
        <v>5000</v>
      </c>
      <c r="R9" s="25">
        <f>Q9*0.6</f>
        <v>3000</v>
      </c>
      <c r="T9" s="14">
        <f>Q9/$B9/10</f>
        <v>7.4691860968330968</v>
      </c>
      <c r="U9" s="19">
        <f>R9/B9/10</f>
        <v>4.4815116580998584</v>
      </c>
      <c r="V9" s="19"/>
      <c r="W9" s="3">
        <v>3.2</v>
      </c>
      <c r="Y9">
        <v>10.8</v>
      </c>
      <c r="AF9" s="7" t="s">
        <v>51</v>
      </c>
      <c r="AG9" s="7" t="s">
        <v>68</v>
      </c>
      <c r="AH9" s="22" t="s">
        <v>52</v>
      </c>
      <c r="AI9" s="7" t="s">
        <v>55</v>
      </c>
    </row>
    <row r="10" spans="1:35" x14ac:dyDescent="0.2">
      <c r="A10" s="3" t="s">
        <v>9</v>
      </c>
      <c r="B10" s="14">
        <v>82.914191000000002</v>
      </c>
      <c r="C10" s="16">
        <v>79696</v>
      </c>
      <c r="D10" s="14">
        <f t="shared" si="0"/>
        <v>96.118648736499154</v>
      </c>
      <c r="E10" s="10">
        <v>11127.392690492999</v>
      </c>
      <c r="F10" s="26">
        <v>12.138363740213</v>
      </c>
      <c r="G10" s="16"/>
      <c r="H10" s="16"/>
      <c r="I10" s="14"/>
      <c r="J10" s="14"/>
      <c r="K10" s="14"/>
      <c r="L10" s="16">
        <v>10962</v>
      </c>
      <c r="M10" s="15">
        <v>8</v>
      </c>
      <c r="O10" s="15">
        <v>33.700000000000003</v>
      </c>
      <c r="Q10" s="34">
        <v>25000</v>
      </c>
      <c r="R10" s="25">
        <f>Q10*0.6</f>
        <v>15000</v>
      </c>
      <c r="S10" s="3">
        <v>10000</v>
      </c>
      <c r="T10" s="14">
        <f>Q10/$B10/10</f>
        <v>30.151654015414561</v>
      </c>
      <c r="U10" s="14">
        <f>R10/$B10/10</f>
        <v>18.090992409248734</v>
      </c>
      <c r="V10" s="14">
        <f>(R10+S10)/$B10/10</f>
        <v>30.151654015414561</v>
      </c>
      <c r="W10" s="3">
        <v>4.3</v>
      </c>
      <c r="Y10">
        <v>12.93</v>
      </c>
      <c r="Z10">
        <v>10.91</v>
      </c>
      <c r="AF10" s="7" t="s">
        <v>51</v>
      </c>
      <c r="AG10" s="7" t="s">
        <v>66</v>
      </c>
      <c r="AH10" s="22" t="s">
        <v>52</v>
      </c>
      <c r="AI10" s="7" t="s">
        <v>56</v>
      </c>
    </row>
    <row r="11" spans="1:35" x14ac:dyDescent="0.2">
      <c r="A11" s="3" t="s">
        <v>14</v>
      </c>
      <c r="B11" s="14">
        <v>9.7675999999999998</v>
      </c>
      <c r="C11" s="16">
        <v>678</v>
      </c>
      <c r="D11" s="14">
        <f t="shared" si="0"/>
        <v>6.9413161882140955</v>
      </c>
      <c r="E11" s="10">
        <v>2200</v>
      </c>
      <c r="F11" s="26">
        <v>3.3125093811300799</v>
      </c>
      <c r="G11" s="16"/>
      <c r="H11" s="16"/>
      <c r="I11" s="14"/>
      <c r="J11" s="14"/>
      <c r="K11" s="14"/>
      <c r="L11" s="14"/>
      <c r="M11" s="15">
        <v>7.02</v>
      </c>
      <c r="O11" s="15">
        <v>13.8</v>
      </c>
      <c r="Q11" s="34"/>
      <c r="T11" s="14"/>
      <c r="Y11">
        <v>6.51</v>
      </c>
      <c r="Z11">
        <v>4.78</v>
      </c>
      <c r="AF11" s="7" t="s">
        <v>51</v>
      </c>
      <c r="AG11" s="7" t="s">
        <v>30</v>
      </c>
      <c r="AH11" s="22" t="s">
        <v>52</v>
      </c>
    </row>
    <row r="12" spans="1:35" x14ac:dyDescent="0.2">
      <c r="A12" s="3" t="s">
        <v>25</v>
      </c>
      <c r="B12" s="14">
        <v>4.8570149999999996</v>
      </c>
      <c r="C12" s="16">
        <v>4273</v>
      </c>
      <c r="D12" s="14">
        <f t="shared" si="0"/>
        <v>87.975845246514581</v>
      </c>
      <c r="E12" s="10"/>
      <c r="F12" s="26">
        <v>11.7216117216117</v>
      </c>
      <c r="G12" s="16"/>
      <c r="H12" s="16"/>
      <c r="I12" s="14"/>
      <c r="J12" s="14"/>
      <c r="K12" s="14"/>
      <c r="L12" s="14"/>
      <c r="M12" s="15">
        <v>2.96</v>
      </c>
      <c r="O12" s="15">
        <v>6.5</v>
      </c>
      <c r="Q12" s="34"/>
      <c r="T12" s="14"/>
      <c r="Y12">
        <v>12.16</v>
      </c>
      <c r="AF12" s="7" t="s">
        <v>51</v>
      </c>
      <c r="AG12" s="7" t="s">
        <v>30</v>
      </c>
      <c r="AH12" s="22" t="s">
        <v>52</v>
      </c>
    </row>
    <row r="13" spans="1:35" x14ac:dyDescent="0.2">
      <c r="A13" s="3" t="s">
        <v>44</v>
      </c>
      <c r="B13" s="14">
        <v>0.35272199999999998</v>
      </c>
      <c r="C13" s="16">
        <v>1364</v>
      </c>
      <c r="D13" s="14">
        <f t="shared" si="0"/>
        <v>386.70681159666822</v>
      </c>
      <c r="E13" s="10">
        <v>64665.470183085301</v>
      </c>
      <c r="F13" s="26">
        <v>11.7216117216117</v>
      </c>
      <c r="G13" s="16"/>
      <c r="H13" s="16"/>
      <c r="I13" s="14"/>
      <c r="J13" s="14"/>
      <c r="K13" s="14"/>
      <c r="L13" s="14"/>
      <c r="M13" s="15">
        <v>2.91</v>
      </c>
      <c r="O13" s="15">
        <v>9.1</v>
      </c>
      <c r="Q13" s="34"/>
      <c r="T13" s="14"/>
      <c r="Y13">
        <v>14.85</v>
      </c>
      <c r="Z13">
        <v>9.0500000000000007</v>
      </c>
      <c r="AF13" s="7" t="s">
        <v>51</v>
      </c>
      <c r="AG13" s="7" t="s">
        <v>30</v>
      </c>
      <c r="AH13" s="22" t="s">
        <v>52</v>
      </c>
    </row>
    <row r="14" spans="1:35" x14ac:dyDescent="0.2">
      <c r="A14" s="3" t="s">
        <v>7</v>
      </c>
      <c r="B14" s="14">
        <v>60.421796999999998</v>
      </c>
      <c r="C14" s="16">
        <v>119827</v>
      </c>
      <c r="D14" s="14">
        <f t="shared" si="0"/>
        <v>198.31750452572606</v>
      </c>
      <c r="E14" s="10">
        <v>10482.450023357</v>
      </c>
      <c r="F14" s="26">
        <v>242.814358838109</v>
      </c>
      <c r="G14" s="16"/>
      <c r="H14" s="16"/>
      <c r="I14" s="14"/>
      <c r="J14" s="14"/>
      <c r="K14" s="14"/>
      <c r="L14" s="14"/>
      <c r="M14" s="15">
        <v>3.18</v>
      </c>
      <c r="N14" s="10">
        <v>5200</v>
      </c>
      <c r="O14" s="15">
        <f>N14/B14/10</f>
        <v>8.606165751740221</v>
      </c>
      <c r="Q14" s="34">
        <v>5000</v>
      </c>
      <c r="R14" s="25">
        <f>5000*0.6</f>
        <v>3000</v>
      </c>
      <c r="T14" s="14">
        <f>Q14/$B14/10</f>
        <v>8.2751593766732903</v>
      </c>
      <c r="U14" s="3">
        <v>8.3000000000000007</v>
      </c>
      <c r="W14" s="3">
        <v>4</v>
      </c>
      <c r="Y14">
        <v>6.71</v>
      </c>
      <c r="Z14">
        <v>5.49</v>
      </c>
      <c r="AF14" s="7" t="s">
        <v>51</v>
      </c>
      <c r="AG14" s="7" t="s">
        <v>57</v>
      </c>
      <c r="AH14" s="22" t="s">
        <v>52</v>
      </c>
      <c r="AI14" s="7" t="s">
        <v>58</v>
      </c>
    </row>
    <row r="15" spans="1:35" x14ac:dyDescent="0.2">
      <c r="A15" s="3" t="s">
        <v>41</v>
      </c>
      <c r="B15" s="14">
        <v>126.44</v>
      </c>
      <c r="C15" s="16">
        <v>2935</v>
      </c>
      <c r="D15" s="14">
        <f t="shared" si="0"/>
        <v>2.3212590952230308</v>
      </c>
      <c r="E15" s="10">
        <v>311.836817594205</v>
      </c>
      <c r="F15" s="26">
        <v>0.54555607494953695</v>
      </c>
      <c r="G15" s="16"/>
      <c r="H15" s="16"/>
      <c r="I15" s="14"/>
      <c r="J15" s="14"/>
      <c r="K15" s="14"/>
      <c r="L15" s="14"/>
      <c r="M15" s="15">
        <v>13.05</v>
      </c>
      <c r="O15" s="15">
        <v>7.3</v>
      </c>
      <c r="Q15" s="36">
        <v>32586</v>
      </c>
      <c r="R15" s="25">
        <f>Q15*0.6</f>
        <v>19551.599999999999</v>
      </c>
      <c r="T15" s="14">
        <f>Q15/$B15/10</f>
        <v>25.771907624169568</v>
      </c>
      <c r="U15" s="14">
        <f>R15/$B15/10</f>
        <v>15.46314457450174</v>
      </c>
      <c r="V15" s="18"/>
      <c r="W15" s="3">
        <v>2.4</v>
      </c>
      <c r="Y15">
        <v>11.34</v>
      </c>
      <c r="AF15" s="7" t="s">
        <v>51</v>
      </c>
      <c r="AG15" s="7" t="s">
        <v>45</v>
      </c>
    </row>
    <row r="16" spans="1:35" x14ac:dyDescent="0.2">
      <c r="A16" s="3" t="s">
        <v>19</v>
      </c>
      <c r="B16" s="14">
        <v>1.92717</v>
      </c>
      <c r="C16" s="16">
        <v>493</v>
      </c>
      <c r="D16" s="14">
        <f t="shared" si="0"/>
        <v>25.581552224245915</v>
      </c>
      <c r="E16" s="10"/>
      <c r="F16" s="26">
        <v>0.53016591011991299</v>
      </c>
      <c r="G16" s="16"/>
      <c r="H16" s="16"/>
      <c r="I16" s="14"/>
      <c r="J16" s="14"/>
      <c r="K16" s="14"/>
      <c r="L16" s="14"/>
      <c r="M16" s="15">
        <v>5.57</v>
      </c>
      <c r="O16" s="15">
        <v>9.6999999999999993</v>
      </c>
      <c r="Q16" s="34"/>
      <c r="T16" s="14"/>
      <c r="Y16">
        <v>4.57</v>
      </c>
      <c r="AF16" s="7" t="s">
        <v>51</v>
      </c>
      <c r="AG16" s="7" t="s">
        <v>30</v>
      </c>
      <c r="AH16" s="22" t="s">
        <v>52</v>
      </c>
    </row>
    <row r="17" spans="1:35" x14ac:dyDescent="0.2">
      <c r="A17" s="3" t="s">
        <v>12</v>
      </c>
      <c r="B17" s="14">
        <v>2.8015409999999998</v>
      </c>
      <c r="C17" s="16">
        <v>771</v>
      </c>
      <c r="D17" s="14">
        <f t="shared" si="0"/>
        <v>27.520568144460498</v>
      </c>
      <c r="E17" s="10">
        <v>6461.75009938727</v>
      </c>
      <c r="F17" s="26">
        <v>3.3060389208942</v>
      </c>
      <c r="G17" s="16"/>
      <c r="H17" s="16"/>
      <c r="I17" s="14"/>
      <c r="J17" s="14"/>
      <c r="K17" s="14"/>
      <c r="L17" s="14"/>
      <c r="M17" s="15">
        <v>6.56</v>
      </c>
      <c r="O17" s="15">
        <v>15.5</v>
      </c>
      <c r="Q17" s="34">
        <v>1000</v>
      </c>
      <c r="R17" s="25">
        <f>Q17*0.6</f>
        <v>600</v>
      </c>
      <c r="T17" s="14">
        <f>Q17/$B17/10</f>
        <v>35.694640913697143</v>
      </c>
      <c r="U17" s="14">
        <f>R17/$B17/10</f>
        <v>21.416784548218285</v>
      </c>
      <c r="V17" s="14"/>
      <c r="Y17">
        <v>7.71</v>
      </c>
      <c r="Z17">
        <v>7.71</v>
      </c>
      <c r="AF17" s="7" t="s">
        <v>51</v>
      </c>
      <c r="AG17" s="7" t="s">
        <v>30</v>
      </c>
      <c r="AH17" s="22" t="s">
        <v>52</v>
      </c>
      <c r="AI17" s="7" t="s">
        <v>59</v>
      </c>
    </row>
    <row r="18" spans="1:35" x14ac:dyDescent="0.2">
      <c r="A18" s="3" t="s">
        <v>27</v>
      </c>
      <c r="B18" s="14">
        <v>17.231622000000002</v>
      </c>
      <c r="C18" s="16">
        <v>15723</v>
      </c>
      <c r="D18" s="14">
        <f t="shared" si="0"/>
        <v>91.24503775674745</v>
      </c>
      <c r="E18" s="10">
        <v>4389.3784665700696</v>
      </c>
      <c r="F18" s="26">
        <v>86.782084699431394</v>
      </c>
      <c r="G18" s="16">
        <v>6286</v>
      </c>
      <c r="H18" s="32">
        <f>G18/C18</f>
        <v>0.39979647649939581</v>
      </c>
      <c r="M18" s="15">
        <v>2.61</v>
      </c>
      <c r="O18" s="15">
        <v>6.4</v>
      </c>
      <c r="Q18" s="34"/>
      <c r="T18" s="14"/>
      <c r="W18" s="3">
        <v>3.6</v>
      </c>
      <c r="Y18">
        <v>10.29</v>
      </c>
      <c r="AF18" s="7" t="s">
        <v>51</v>
      </c>
      <c r="AG18" s="7" t="s">
        <v>30</v>
      </c>
      <c r="AH18" s="22" t="s">
        <v>52</v>
      </c>
    </row>
    <row r="19" spans="1:35" x14ac:dyDescent="0.2">
      <c r="A19" s="3" t="s">
        <v>21</v>
      </c>
      <c r="B19" s="14">
        <v>5.3119160000000001</v>
      </c>
      <c r="C19" s="16">
        <v>5352</v>
      </c>
      <c r="D19" s="14">
        <f t="shared" si="0"/>
        <v>100.75460530625861</v>
      </c>
      <c r="E19" s="10">
        <v>19528</v>
      </c>
      <c r="F19" s="26">
        <v>8.1162213382099502</v>
      </c>
      <c r="G19" s="16"/>
      <c r="H19" s="16"/>
      <c r="I19" s="14">
        <v>319</v>
      </c>
      <c r="J19" s="14">
        <v>319</v>
      </c>
      <c r="K19" s="14">
        <f>J19/B19</f>
        <v>60.053660487101077</v>
      </c>
      <c r="L19" s="16">
        <v>19528</v>
      </c>
      <c r="M19" s="15">
        <v>3.6</v>
      </c>
      <c r="N19" s="16">
        <f>O19*B19*10</f>
        <v>424.95328000000001</v>
      </c>
      <c r="O19" s="15">
        <v>8</v>
      </c>
      <c r="Q19" s="34">
        <v>800</v>
      </c>
      <c r="R19" s="3">
        <f>Q19*0.6</f>
        <v>480</v>
      </c>
      <c r="T19" s="14">
        <f>Q19/$B19/10</f>
        <v>15.060479119022213</v>
      </c>
      <c r="U19" s="14">
        <f>R19/$B19/10</f>
        <v>9.0362874714133277</v>
      </c>
      <c r="V19" s="18"/>
      <c r="Y19">
        <v>17.809999999999999</v>
      </c>
      <c r="Z19">
        <v>17.670000000000002</v>
      </c>
      <c r="AF19" s="7" t="s">
        <v>51</v>
      </c>
      <c r="AG19" s="7" t="s">
        <v>30</v>
      </c>
      <c r="AH19" s="22" t="s">
        <v>52</v>
      </c>
      <c r="AI19" s="7" t="s">
        <v>60</v>
      </c>
    </row>
    <row r="20" spans="1:35" x14ac:dyDescent="0.2">
      <c r="A20" s="3" t="s">
        <v>22</v>
      </c>
      <c r="B20" s="14">
        <v>38.413139000000001</v>
      </c>
      <c r="C20" s="16">
        <v>3383</v>
      </c>
      <c r="D20" s="14">
        <f t="shared" si="0"/>
        <v>8.8068824575882747</v>
      </c>
      <c r="E20" s="10">
        <v>1926</v>
      </c>
      <c r="F20" s="26">
        <v>1.8759938969426699</v>
      </c>
      <c r="G20" s="16"/>
      <c r="H20" s="16"/>
      <c r="I20" s="14"/>
      <c r="J20" s="14"/>
      <c r="K20" s="14"/>
      <c r="L20" s="14"/>
      <c r="M20" s="15">
        <v>6.62</v>
      </c>
      <c r="O20" s="15">
        <v>6.9</v>
      </c>
      <c r="Q20" s="34"/>
      <c r="T20" s="14"/>
      <c r="Y20">
        <v>5.0999999999999996</v>
      </c>
      <c r="Z20">
        <v>5.0999999999999996</v>
      </c>
      <c r="AF20" s="7" t="s">
        <v>51</v>
      </c>
      <c r="AG20" s="7" t="s">
        <v>30</v>
      </c>
      <c r="AH20" s="22" t="s">
        <v>52</v>
      </c>
    </row>
    <row r="21" spans="1:35" x14ac:dyDescent="0.2">
      <c r="A21" s="3" t="s">
        <v>29</v>
      </c>
      <c r="B21" s="14">
        <v>10.283822000000001</v>
      </c>
      <c r="C21" s="16">
        <v>9886</v>
      </c>
      <c r="D21" s="14">
        <f t="shared" si="0"/>
        <v>96.131574428262169</v>
      </c>
      <c r="E21" s="10">
        <v>7952</v>
      </c>
      <c r="F21" s="26">
        <v>24.125435790201699</v>
      </c>
      <c r="G21" s="16"/>
      <c r="H21" s="16"/>
      <c r="I21" s="14"/>
      <c r="J21" s="14"/>
      <c r="K21" s="14"/>
      <c r="L21" s="14"/>
      <c r="M21" s="15">
        <v>3.39</v>
      </c>
      <c r="O21" s="15">
        <v>4.2</v>
      </c>
      <c r="Q21" s="34"/>
      <c r="T21" s="14"/>
      <c r="Y21">
        <v>6.7</v>
      </c>
      <c r="AF21" s="7" t="s">
        <v>51</v>
      </c>
      <c r="AG21" s="7" t="s">
        <v>30</v>
      </c>
      <c r="AH21" s="22" t="s">
        <v>52</v>
      </c>
    </row>
    <row r="22" spans="1:35" x14ac:dyDescent="0.2">
      <c r="A22" s="3" t="s">
        <v>20</v>
      </c>
      <c r="B22" s="14">
        <v>5.446771</v>
      </c>
      <c r="C22" s="16">
        <v>934</v>
      </c>
      <c r="D22" s="14">
        <f t="shared" si="0"/>
        <v>17.14777434189908</v>
      </c>
      <c r="E22" s="10">
        <v>2776</v>
      </c>
      <c r="F22" s="26">
        <v>0</v>
      </c>
      <c r="G22" s="16"/>
      <c r="H22" s="16"/>
      <c r="I22" s="14"/>
      <c r="J22" s="14"/>
      <c r="K22" s="14"/>
      <c r="L22" s="14"/>
      <c r="M22" s="15">
        <v>5.82</v>
      </c>
      <c r="O22" s="15">
        <v>9.1999999999999993</v>
      </c>
      <c r="Q22" s="34"/>
      <c r="T22" s="14"/>
      <c r="Y22">
        <v>5.65</v>
      </c>
      <c r="AF22" s="7" t="s">
        <v>51</v>
      </c>
      <c r="AG22" s="7" t="s">
        <v>30</v>
      </c>
      <c r="AH22" s="22" t="s">
        <v>52</v>
      </c>
    </row>
    <row r="23" spans="1:35" x14ac:dyDescent="0.2">
      <c r="A23" s="3" t="s">
        <v>26</v>
      </c>
      <c r="B23" s="14">
        <v>2.0700500000000002</v>
      </c>
      <c r="C23" s="16">
        <v>934</v>
      </c>
      <c r="D23" s="14">
        <f t="shared" si="0"/>
        <v>45.119683099442042</v>
      </c>
      <c r="E23" s="10"/>
      <c r="F23" s="26">
        <v>9.6203242818909001</v>
      </c>
      <c r="G23" s="16"/>
      <c r="H23" s="16"/>
      <c r="I23" s="14"/>
      <c r="J23" s="14"/>
      <c r="K23" s="14"/>
      <c r="L23" s="14"/>
      <c r="M23" s="15">
        <v>4.5</v>
      </c>
      <c r="O23" s="15">
        <v>6.4</v>
      </c>
      <c r="Q23" s="34"/>
      <c r="T23" s="14"/>
      <c r="Y23">
        <v>9.92</v>
      </c>
      <c r="Z23">
        <v>3.21</v>
      </c>
      <c r="AF23" s="7" t="s">
        <v>51</v>
      </c>
      <c r="AG23" s="7" t="s">
        <v>30</v>
      </c>
      <c r="AH23" s="22" t="s">
        <v>52</v>
      </c>
    </row>
    <row r="24" spans="1:35" x14ac:dyDescent="0.2">
      <c r="A24" s="3" t="s">
        <v>18</v>
      </c>
      <c r="B24" s="14">
        <v>46.733038000000001</v>
      </c>
      <c r="C24" s="16">
        <v>117710</v>
      </c>
      <c r="D24" s="14">
        <f t="shared" si="0"/>
        <v>251.87748333416715</v>
      </c>
      <c r="E24" s="10">
        <v>7593</v>
      </c>
      <c r="F24" s="26">
        <v>233.879815034111</v>
      </c>
      <c r="G24" s="16"/>
      <c r="H24" s="16"/>
      <c r="I24" s="14"/>
      <c r="J24" s="14"/>
      <c r="K24" s="14"/>
      <c r="L24" s="14"/>
      <c r="M24" s="15">
        <v>2.97</v>
      </c>
      <c r="O24" s="15">
        <v>9.6999999999999993</v>
      </c>
      <c r="Q24" s="34"/>
      <c r="T24" s="14"/>
      <c r="W24" s="3">
        <v>3.9</v>
      </c>
      <c r="Y24">
        <v>5.74</v>
      </c>
      <c r="Z24">
        <v>5.74</v>
      </c>
      <c r="AF24" s="7" t="s">
        <v>51</v>
      </c>
      <c r="AG24" s="7" t="s">
        <v>30</v>
      </c>
      <c r="AH24" s="22" t="s">
        <v>52</v>
      </c>
    </row>
    <row r="25" spans="1:35" x14ac:dyDescent="0.2">
      <c r="A25" s="3" t="s">
        <v>28</v>
      </c>
      <c r="B25" s="14">
        <v>10.175214</v>
      </c>
      <c r="C25" s="16">
        <v>6078</v>
      </c>
      <c r="D25" s="14">
        <f t="shared" si="0"/>
        <v>59.733387425561759</v>
      </c>
      <c r="E25" s="10">
        <v>3654</v>
      </c>
      <c r="F25" s="26">
        <v>32.972680203618701</v>
      </c>
      <c r="G25" s="16"/>
      <c r="H25" s="16"/>
      <c r="I25" s="14"/>
      <c r="J25" s="14"/>
      <c r="K25" s="14"/>
      <c r="L25" s="14"/>
      <c r="M25" s="15">
        <v>2.2000000000000002</v>
      </c>
      <c r="O25" s="15">
        <v>5.8</v>
      </c>
      <c r="Q25" s="34"/>
      <c r="T25" s="14"/>
      <c r="W25" s="3">
        <v>4.0999999999999996</v>
      </c>
      <c r="Y25">
        <v>10.9</v>
      </c>
      <c r="AF25" s="7" t="s">
        <v>51</v>
      </c>
      <c r="AG25" s="7" t="s">
        <v>30</v>
      </c>
      <c r="AH25" s="22" t="s">
        <v>52</v>
      </c>
    </row>
    <row r="26" spans="1:35" x14ac:dyDescent="0.2">
      <c r="A26" s="3" t="s">
        <v>17</v>
      </c>
      <c r="B26" s="14">
        <v>10.175214</v>
      </c>
      <c r="C26" s="16">
        <v>19706</v>
      </c>
      <c r="D26" s="14">
        <f t="shared" si="0"/>
        <v>193.6666884843896</v>
      </c>
      <c r="E26" s="10">
        <v>17729</v>
      </c>
      <c r="F26" s="26">
        <v>70.135966717421894</v>
      </c>
      <c r="G26" s="16"/>
      <c r="H26" s="16"/>
      <c r="I26" s="14"/>
      <c r="J26" s="14"/>
      <c r="K26" s="14"/>
      <c r="L26" s="14">
        <v>17729</v>
      </c>
      <c r="M26" s="15">
        <v>4.5</v>
      </c>
      <c r="O26" s="15">
        <v>11</v>
      </c>
      <c r="Q26" s="34"/>
      <c r="T26" s="14"/>
      <c r="W26" s="3">
        <v>4.3</v>
      </c>
      <c r="Y26">
        <v>17.23</v>
      </c>
      <c r="Z26">
        <v>11.31</v>
      </c>
      <c r="AF26" s="7" t="s">
        <v>51</v>
      </c>
      <c r="AG26" s="7" t="s">
        <v>30</v>
      </c>
      <c r="AH26" s="22" t="s">
        <v>52</v>
      </c>
    </row>
    <row r="27" spans="1:35" x14ac:dyDescent="0.2">
      <c r="A27" s="3" t="s">
        <v>24</v>
      </c>
      <c r="B27" s="14">
        <v>66.435550000000006</v>
      </c>
      <c r="C27" s="16">
        <v>38168</v>
      </c>
      <c r="D27" s="14">
        <f t="shared" si="0"/>
        <v>57.451168839574585</v>
      </c>
      <c r="E27" s="10">
        <v>2580.9169686825499</v>
      </c>
      <c r="F27" s="26">
        <v>53.103729599403103</v>
      </c>
      <c r="G27" s="16"/>
      <c r="H27" s="16"/>
      <c r="I27" s="14"/>
      <c r="J27" s="14"/>
      <c r="K27" s="14"/>
      <c r="L27" s="14"/>
      <c r="M27" s="15">
        <v>2.5</v>
      </c>
      <c r="N27" s="3">
        <v>4100</v>
      </c>
      <c r="O27" s="15">
        <v>6.6</v>
      </c>
      <c r="P27" s="3">
        <v>5000</v>
      </c>
      <c r="Q27" s="34">
        <v>8000</v>
      </c>
      <c r="R27" s="25">
        <f>Q27*0.6</f>
        <v>4800</v>
      </c>
      <c r="S27" s="8">
        <v>10000</v>
      </c>
      <c r="T27" s="14">
        <f>Q27/$B27/10</f>
        <v>12.041745721981679</v>
      </c>
      <c r="U27" s="14">
        <f>R27/$B27/10</f>
        <v>7.2250474331890073</v>
      </c>
      <c r="V27" s="14">
        <f>(R27+S27)/$B27/10</f>
        <v>22.277229585666106</v>
      </c>
      <c r="W27" s="3">
        <v>2.8</v>
      </c>
      <c r="Y27">
        <v>7.8</v>
      </c>
      <c r="Z27">
        <v>6.39</v>
      </c>
      <c r="AF27" s="7" t="s">
        <v>51</v>
      </c>
      <c r="AG27" s="7" t="s">
        <v>69</v>
      </c>
      <c r="AH27" s="22" t="s">
        <v>52</v>
      </c>
      <c r="AI27" s="7" t="s">
        <v>63</v>
      </c>
    </row>
    <row r="28" spans="1:35" x14ac:dyDescent="0.2">
      <c r="A28" s="3" t="s">
        <v>6</v>
      </c>
      <c r="B28" s="14">
        <v>327.16743400000001</v>
      </c>
      <c r="C28" s="28">
        <v>277965</v>
      </c>
      <c r="D28" s="14">
        <f t="shared" si="0"/>
        <v>84.96108448250996</v>
      </c>
      <c r="E28" s="10">
        <v>409.42392645112602</v>
      </c>
      <c r="F28" s="26">
        <v>21.622183583323402</v>
      </c>
      <c r="G28" s="16"/>
      <c r="H28" s="16"/>
      <c r="I28" s="14"/>
      <c r="J28" s="14"/>
      <c r="K28" s="14"/>
      <c r="L28" s="14"/>
      <c r="M28" s="15">
        <v>2.77</v>
      </c>
      <c r="N28" s="8">
        <v>58166</v>
      </c>
      <c r="O28" s="15">
        <f>N28/B28/10</f>
        <v>17.77866436425332</v>
      </c>
      <c r="P28" s="8">
        <f>96596</f>
        <v>96596</v>
      </c>
      <c r="Q28" s="33">
        <v>160000</v>
      </c>
      <c r="R28" s="25">
        <f>62000*0.4</f>
        <v>24800</v>
      </c>
      <c r="S28" s="3">
        <v>98000</v>
      </c>
      <c r="T28" s="14">
        <f>Q28/$B28/10</f>
        <v>48.904622946060087</v>
      </c>
      <c r="U28" s="14">
        <f>R28/$B28/10</f>
        <v>7.5802165566393143</v>
      </c>
      <c r="V28" s="14">
        <f>(R28+S28)/$B28/10</f>
        <v>37.534298111101116</v>
      </c>
      <c r="W28" s="3">
        <v>2.6</v>
      </c>
      <c r="X28" s="3">
        <f>28808+19996+34000</f>
        <v>82804</v>
      </c>
      <c r="Y28">
        <v>11.74</v>
      </c>
      <c r="AF28" s="7" t="s">
        <v>51</v>
      </c>
      <c r="AG28" s="23" t="s">
        <v>61</v>
      </c>
      <c r="AH28" s="22" t="s">
        <v>52</v>
      </c>
      <c r="AI28" s="7" t="s">
        <v>58</v>
      </c>
    </row>
  </sheetData>
  <sortState xmlns:xlrd2="http://schemas.microsoft.com/office/spreadsheetml/2017/richdata2" ref="A2:AH29">
    <sortCondition ref="A2:A29"/>
  </sortState>
  <phoneticPr fontId="4" type="noConversion"/>
  <hyperlinks>
    <hyperlink ref="AG2" r:id="rId1" xr:uid="{C8C70979-D698-E442-ACD0-D1433165D64A}"/>
    <hyperlink ref="AH1" r:id="rId2" display="https://www.covid-hcpressure.org/home/healthcarepressure/hospitalbeds/" xr:uid="{08928E4B-C856-3045-9A98-754C7DFD5F7A}"/>
    <hyperlink ref="AH2" r:id="rId3" location="item-hospital-beds-per-1000-population-total-and-by-curative-care-and-rehabilitative-beds-2016" display="https://www.healthsystemtracker.org/chart-collection/how-prepared-is-the-us-to-respond-to-covid-19-relative-to-other-countries/#item-hospital-beds-per-1000-population-total-and-by-curative-care-and-rehabilitative-beds-2016" xr:uid="{BEAD9523-87D9-F44B-AD3E-7C5BCEB3462B}"/>
    <hyperlink ref="AH3:AH5" r:id="rId4" location="item-hospital-beds-per-1000-population-total-and-by-curative-care-and-rehabilitative-beds-2016" display="https://www.healthsystemtracker.org/chart-collection/how-prepared-is-the-us-to-respond-to-covid-19-relative-to-other-countries/#item-hospital-beds-per-1000-population-total-and-by-curative-care-and-rehabilitative-beds-2016" xr:uid="{826448A8-D87C-7740-B0D7-2B871F80AA0E}"/>
    <hyperlink ref="AH6:AH14" r:id="rId5" location="item-hospital-beds-per-1000-population-total-and-by-curative-care-and-rehabilitative-beds-2016" display="https://www.healthsystemtracker.org/chart-collection/how-prepared-is-the-us-to-respond-to-covid-19-relative-to-other-countries/#item-hospital-beds-per-1000-population-total-and-by-curative-care-and-rehabilitative-beds-2016" xr:uid="{3D45EBCC-BEFA-9544-A523-265675AA6E30}"/>
    <hyperlink ref="AH16" r:id="rId6" location="item-hospital-beds-per-1000-population-total-and-by-curative-care-and-rehabilitative-beds-2016" display="https://www.healthsystemtracker.org/chart-collection/how-prepared-is-the-us-to-respond-to-covid-19-relative-to-other-countries/#item-hospital-beds-per-1000-population-total-and-by-curative-care-and-rehabilitative-beds-2016" xr:uid="{9D4B5C47-0BE2-6C42-94A3-85D66061814A}"/>
    <hyperlink ref="AH17" r:id="rId7" location="item-hospital-beds-per-1000-population-total-and-by-curative-care-and-rehabilitative-beds-2016" display="https://www.healthsystemtracker.org/chart-collection/how-prepared-is-the-us-to-respond-to-covid-19-relative-to-other-countries/#item-hospital-beds-per-1000-population-total-and-by-curative-care-and-rehabilitative-beds-2016" xr:uid="{FF71F724-BA37-414D-B44A-ABFF75221FF8}"/>
    <hyperlink ref="AH18:AH28" r:id="rId8" location="item-hospital-beds-per-1000-population-total-and-by-curative-care-and-rehabilitative-beds-2016" display="https://www.healthsystemtracker.org/chart-collection/how-prepared-is-the-us-to-respond-to-covid-19-relative-to-other-countries/#item-hospital-beds-per-1000-population-total-and-by-curative-care-and-rehabilitative-beds-2016" xr:uid="{61549416-7EC6-8541-9954-97B5B18C0DE0}"/>
  </hyperlinks>
  <pageMargins left="0.7" right="0.7" top="0.75" bottom="0.75" header="0.3" footer="0.3"/>
  <pageSetup paperSize="9" orientation="portrait" horizontalDpi="0" verticalDpi="0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206E-0546-354B-B9B5-B95DB7CAEF4C}">
  <dimension ref="A1:B7"/>
  <sheetViews>
    <sheetView workbookViewId="0">
      <selection activeCell="B13" sqref="B13"/>
    </sheetView>
  </sheetViews>
  <sheetFormatPr baseColWidth="10" defaultRowHeight="16" x14ac:dyDescent="0.2"/>
  <sheetData>
    <row r="1" spans="1:2" x14ac:dyDescent="0.2">
      <c r="B1" t="s">
        <v>46</v>
      </c>
    </row>
    <row r="2" spans="1:2" x14ac:dyDescent="0.2">
      <c r="B2" s="1"/>
    </row>
    <row r="3" spans="1:2" x14ac:dyDescent="0.2">
      <c r="A3" t="s">
        <v>32</v>
      </c>
      <c r="B3" t="s">
        <v>48</v>
      </c>
    </row>
    <row r="4" spans="1:2" x14ac:dyDescent="0.2">
      <c r="A4" t="s">
        <v>81</v>
      </c>
      <c r="B4" s="1" t="s">
        <v>47</v>
      </c>
    </row>
    <row r="5" spans="1:2" x14ac:dyDescent="0.2">
      <c r="A5" t="s">
        <v>36</v>
      </c>
      <c r="B5" s="1" t="s">
        <v>80</v>
      </c>
    </row>
    <row r="6" spans="1:2" x14ac:dyDescent="0.2">
      <c r="A6" t="s">
        <v>9</v>
      </c>
      <c r="B6" s="1" t="s">
        <v>82</v>
      </c>
    </row>
    <row r="7" spans="1:2" x14ac:dyDescent="0.2">
      <c r="A7" t="s">
        <v>83</v>
      </c>
      <c r="B7" s="1" t="s">
        <v>84</v>
      </c>
    </row>
  </sheetData>
  <hyperlinks>
    <hyperlink ref="B4" r:id="rId1" xr:uid="{7E55209B-B440-B34A-A995-C2BDC4397355}"/>
    <hyperlink ref="B5" r:id="rId2" xr:uid="{5D083CE4-A236-9E43-AF53-86272A074271}"/>
    <hyperlink ref="B6" r:id="rId3" xr:uid="{377E300B-DC21-7343-925D-40CD63EFBC55}"/>
    <hyperlink ref="B7" r:id="rId4" display="https://www.statista.com/search/?q=COVID+hospitalization&amp;qKat=newSearchFilter&amp;sortMethod=idrelevance&amp;isRegionPref=-1&amp;sortMethodMobile=idrelevance&amp;statistics-group=1&amp;statistics=1&amp;forecasts=1&amp;infos=1&amp;topics=1&amp;studies-reports=1&amp;dossiers=1&amp;groupA=1&amp;xmo=1&amp;surveys=1&amp;toplists=1&amp;groupB=1&amp;branchreports=1&amp;countryreports=1&amp;groupC=1&amp;expert-tools=1&amp;cmo=1&amp;mmo=1&amp;co=1&amp;tmo=1&amp;dmo=1&amp;accuracy=and&amp;isoregion=0&amp;isocountrySearch=&amp;category=0&amp;interval=0&amp;archive=1" xr:uid="{FAF3A8AE-D8BD-5745-AC31-1E4256B3EF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Graphs</vt:lpstr>
      <vt:lpstr>All data</vt:lpstr>
      <vt:lpstr>Other 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Ivdity Chikovani</dc:creator>
  <cp:lastModifiedBy>Ivdity Chikovani</cp:lastModifiedBy>
  <dcterms:created xsi:type="dcterms:W3CDTF">2020-04-03T15:02:25Z</dcterms:created>
  <dcterms:modified xsi:type="dcterms:W3CDTF">2020-04-05T16:04:18Z</dcterms:modified>
</cp:coreProperties>
</file>