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okvernadze\Desktop\ექსელები დასახარისხებელი\"/>
    </mc:Choice>
  </mc:AlternateContent>
  <bookViews>
    <workbookView xWindow="0" yWindow="0" windowWidth="19200" windowHeight="7305" tabRatio="633"/>
  </bookViews>
  <sheets>
    <sheet name="დიაგნოსტიკა" sheetId="27" r:id="rId1"/>
    <sheet name="PCR" sheetId="25" r:id="rId2"/>
  </sheets>
  <calcPr calcId="162913"/>
</workbook>
</file>

<file path=xl/calcChain.xml><?xml version="1.0" encoding="utf-8"?>
<calcChain xmlns="http://schemas.openxmlformats.org/spreadsheetml/2006/main">
  <c r="P28" i="27" l="1"/>
  <c r="P27" i="27"/>
  <c r="E27" i="27"/>
  <c r="P26" i="27"/>
  <c r="E26" i="27"/>
  <c r="E25" i="27"/>
  <c r="E24" i="27"/>
  <c r="E23" i="27"/>
  <c r="P22" i="27"/>
  <c r="P21" i="27"/>
  <c r="E21" i="27"/>
  <c r="P20" i="27"/>
  <c r="E20" i="27"/>
  <c r="P19" i="27"/>
  <c r="P18" i="27"/>
  <c r="P29" i="27" s="1"/>
  <c r="C2" i="27" s="1"/>
  <c r="C4" i="27" s="1"/>
  <c r="E18" i="27"/>
  <c r="E29" i="27" s="1"/>
  <c r="C3" i="27" s="1"/>
  <c r="P12" i="27"/>
</calcChain>
</file>

<file path=xl/sharedStrings.xml><?xml version="1.0" encoding="utf-8"?>
<sst xmlns="http://schemas.openxmlformats.org/spreadsheetml/2006/main" count="233" uniqueCount="156">
  <si>
    <t>N</t>
  </si>
  <si>
    <t xml:space="preserve">Company Name </t>
  </si>
  <si>
    <t xml:space="preserve">Description of Goods </t>
  </si>
  <si>
    <t>Physical unit</t>
  </si>
  <si>
    <t xml:space="preserve">LTD ABM       </t>
  </si>
  <si>
    <t>TaqPath™ COVID-19 CE-IVD RT-PCR Kit, 1000 tests</t>
  </si>
  <si>
    <t>KingFisher 96 KF microplate (200μL) case of 48 plates</t>
  </si>
  <si>
    <t>KingFisher 96 tip comb for DW magnets, 10 x 10 pcs/box</t>
  </si>
  <si>
    <t>Thermo Scientific™ Matrix™ 850-1250ul Pipette Filter Tips (960 per case)</t>
  </si>
  <si>
    <t>Country of Origin</t>
  </si>
  <si>
    <t>Place of Final Destination     (Project Site)</t>
  </si>
  <si>
    <t>NCDC</t>
  </si>
  <si>
    <t>Total Price</t>
  </si>
  <si>
    <t>USD  5 685 100</t>
  </si>
  <si>
    <t>USA</t>
  </si>
  <si>
    <t xml:space="preserve">Delivery </t>
  </si>
  <si>
    <t>august</t>
  </si>
  <si>
    <t>Quantity Delivered</t>
  </si>
  <si>
    <t xml:space="preserve">1st delivery 21.07 2020 
2nd delivery 21.08.2020
3rd delivery  21.09.2020
4th delivery 21.10.2020 
</t>
  </si>
  <si>
    <t xml:space="preserve">1st delivery 31.07 2020 
2nd delivery  31.08.2020
3rd delivery 30.09.2020
4th delivery 31.10.2020
</t>
  </si>
  <si>
    <r>
      <rPr>
        <b/>
        <sz val="14"/>
        <rFont val="Calibri"/>
        <family val="2"/>
        <scheme val="minor"/>
      </rPr>
      <t>Georgia Emergency COVID-19 Response Project (P173911) WB, AIIB</t>
    </r>
    <r>
      <rPr>
        <sz val="12"/>
        <rFont val="Calibri"/>
        <family val="2"/>
        <scheme val="minor"/>
      </rPr>
      <t xml:space="preserve">
Ministry of Internally Displaced Persons from the Occupied
Territories, Labour, Health and Social Affairs of Georgia</t>
    </r>
  </si>
  <si>
    <t xml:space="preserve">21.07 2020 </t>
  </si>
  <si>
    <t>21.08.2020</t>
  </si>
  <si>
    <t>21.09.2020</t>
  </si>
  <si>
    <t xml:space="preserve">21.10.2020 </t>
  </si>
  <si>
    <t xml:space="preserve"> 31.07 2020 </t>
  </si>
  <si>
    <t>31.08.2020</t>
  </si>
  <si>
    <t>30.09.2020</t>
  </si>
  <si>
    <t>31.10.2020</t>
  </si>
  <si>
    <t>1st batch 40-60 tests;      2nd batch 20-60 batch;    3rd tests - 70-100 batch; 4th batch - 70-100 tests</t>
  </si>
  <si>
    <t>1st batch 40-60 tests;      2nd batch 20-60 batch;    3rd batch - 70-100 batch; 4th batch - 70-100 tests</t>
  </si>
  <si>
    <t>250 000</t>
  </si>
  <si>
    <t>300 000</t>
  </si>
  <si>
    <t>300 000 ექსტრაქციის შესაბამისი სახარჯები</t>
  </si>
  <si>
    <t xml:space="preserve">Prima Medi LTD </t>
  </si>
  <si>
    <t>QIAamp Viral RNA Mini Kit Ref: 52906</t>
  </si>
  <si>
    <t xml:space="preserve">Germany </t>
  </si>
  <si>
    <t>UNICEF</t>
  </si>
  <si>
    <t>Xpert Xpress SARS-CoV-2 kit/10 tests</t>
  </si>
  <si>
    <t xml:space="preserve">USA </t>
  </si>
  <si>
    <t>SANSURE BIOTECH INC.</t>
  </si>
  <si>
    <t>Nucleic Acid Diagnostic Kit   1*48 test</t>
  </si>
  <si>
    <t xml:space="preserve">CHINA </t>
  </si>
  <si>
    <t>30.10.20</t>
  </si>
  <si>
    <t>5000 kits</t>
  </si>
  <si>
    <t xml:space="preserve">advance payment is not  paid  yet. </t>
  </si>
  <si>
    <t xml:space="preserve">Information on deli livery </t>
  </si>
  <si>
    <t xml:space="preserve">July </t>
  </si>
  <si>
    <t>September</t>
  </si>
  <si>
    <t>October</t>
  </si>
  <si>
    <t>Magma™ Viral/Pathogen II (MVP II) Nucleic Acid Isolation Kit, 2,000 preps</t>
  </si>
  <si>
    <t>Kingfisher Deepwell 96 Plate, V-bottom, polypropylene, case of 60 plates</t>
  </si>
  <si>
    <t xml:space="preserve">250 packs </t>
  </si>
  <si>
    <t xml:space="preserve">2000 packs </t>
  </si>
  <si>
    <t>EMEA Procleix SARS-CoV-2 Assay CE IVD Reagent  Procleix Panther System</t>
  </si>
  <si>
    <t>LUX MED LTD</t>
  </si>
  <si>
    <t xml:space="preserve">within 45 days  after contract signature </t>
  </si>
  <si>
    <t>GRIFOLS  (Spain)</t>
  </si>
  <si>
    <t>Delivered (Delivery-Acceptance Act  20.07.2020 )</t>
  </si>
  <si>
    <t>GeneMATRIX Viral RNA/DNA
Purification Kit (100 detection</t>
  </si>
  <si>
    <t>Bio-Medi Ltd</t>
  </si>
  <si>
    <t xml:space="preserve"> Tests  for Cobas </t>
  </si>
  <si>
    <t>Roche</t>
  </si>
  <si>
    <t>EURX, Poland</t>
  </si>
  <si>
    <t>Switzerland</t>
  </si>
  <si>
    <t>10000 Kits</t>
  </si>
  <si>
    <t>1000 Kits</t>
  </si>
  <si>
    <t>100 kits  can supply immediately .
 400 kits in August.
500  kits in September</t>
  </si>
  <si>
    <t>within 30 business days after advance paiment made. (Contract signed on 22.07.2020)</t>
  </si>
  <si>
    <t>Total quantity</t>
  </si>
  <si>
    <t xml:space="preserve">the contract negotiatiion is ogoing </t>
  </si>
  <si>
    <t xml:space="preserve">სულ გვაქვს გამოყოფილი </t>
  </si>
  <si>
    <t xml:space="preserve">დახარჯულია </t>
  </si>
  <si>
    <t>დაგეგმილი</t>
  </si>
  <si>
    <t>დეფიციტშია</t>
  </si>
  <si>
    <t>5. COVID19/G/DC-07 / Procurement of Diagnostic Supplies</t>
  </si>
  <si>
    <t xml:space="preserve">დაგეგმილი შესყიდვები </t>
  </si>
  <si>
    <t xml:space="preserve">გაფორმებული ხელშეკრულებები </t>
  </si>
  <si>
    <t>Activity  Reference No. / Description:</t>
  </si>
  <si>
    <t xml:space="preserve">Estimate supplier  </t>
  </si>
  <si>
    <t>Estimated Quantity 
 /planned</t>
  </si>
  <si>
    <t>Estimated Amount
 (US$)/planned/</t>
  </si>
  <si>
    <t xml:space="preserve">Singed contract/Suppliers Name </t>
  </si>
  <si>
    <t xml:space="preserve">Contract  N/ signed dated </t>
  </si>
  <si>
    <t xml:space="preserve">Manufacturer’s Authorization /country of Origin </t>
  </si>
  <si>
    <t>Applicable Incoterms / Consignee</t>
  </si>
  <si>
    <t xml:space="preserve">Amendments </t>
  </si>
  <si>
    <t>Delivery Date as defined by Incoterms</t>
  </si>
  <si>
    <t>Quantity required Quantity and physical unit</t>
  </si>
  <si>
    <t xml:space="preserve">Delivered Quantity </t>
  </si>
  <si>
    <t xml:space="preserve">Unit price </t>
  </si>
  <si>
    <t xml:space="preserve">Actual Total Price per Line item 
(Col. 7+8)
</t>
  </si>
  <si>
    <t xml:space="preserve"> Rapid COVID-19 Test Cassette</t>
  </si>
  <si>
    <t>JV Biogene LTD and Green Lab LTD</t>
  </si>
  <si>
    <t>COVID19/G/DC-01 17/05/2020</t>
  </si>
  <si>
    <t>CHINA</t>
  </si>
  <si>
    <t xml:space="preserve">CIP </t>
  </si>
  <si>
    <t xml:space="preserve">Amendment N1 </t>
  </si>
  <si>
    <t>Delivered</t>
  </si>
  <si>
    <t>5, 20 USD</t>
  </si>
  <si>
    <t xml:space="preserve">Procurement of Standard COVID-19 Antigen Tests </t>
  </si>
  <si>
    <t>SD BIOSENSOR</t>
  </si>
  <si>
    <t xml:space="preserve">COVID19/G/DC-04 
</t>
  </si>
  <si>
    <t xml:space="preserve">Republic of Korea </t>
  </si>
  <si>
    <t>COVID19/G/DC-09 / Procurement of Qiagen RNA Mini Kit</t>
  </si>
  <si>
    <t xml:space="preserve">COVID19/G/DC-09 01/07/2020 </t>
  </si>
  <si>
    <t xml:space="preserve">QIAGEN/Germany </t>
  </si>
  <si>
    <t>DDP/ (NCDC)</t>
  </si>
  <si>
    <t xml:space="preserve">250 Packs </t>
  </si>
  <si>
    <t xml:space="preserve">4 200, 00 GEL </t>
  </si>
  <si>
    <t>Thermos Scientifics COVID-19 tests</t>
  </si>
  <si>
    <t xml:space="preserve">ABM LTD </t>
  </si>
  <si>
    <t>COVID19/G/DC-10
01/07/2020</t>
  </si>
  <si>
    <t>1st delivery 21.07 2020 
2nd delivery 21.08.2020
3rd delivery  21.09.2020
4th delivery 21.10.2020</t>
  </si>
  <si>
    <t xml:space="preserve">1st delivery is delaying </t>
  </si>
  <si>
    <t xml:space="preserve">Orient Gene Covid 19 IgG/IgM       
( Whole Blood/Serum/Plasma)
</t>
  </si>
  <si>
    <t xml:space="preserve">COVID19/G/DC-01  </t>
  </si>
  <si>
    <t xml:space="preserve">Amendment N2 </t>
  </si>
  <si>
    <t>Until  August 5, 2020</t>
  </si>
  <si>
    <t xml:space="preserve">100 000 </t>
  </si>
  <si>
    <t>Standard COVID-19 AG Test</t>
  </si>
  <si>
    <t>COVID19/G/DC-13</t>
  </si>
  <si>
    <t>CIP / (NCDC)</t>
  </si>
  <si>
    <t xml:space="preserve">Within 1 week after   payment of 40% on shipment , but not exceeding four (4) weeks of order placement. </t>
  </si>
  <si>
    <t>COVID19/G/UN-01  
03/07/2020</t>
  </si>
  <si>
    <t>2000 packs</t>
  </si>
  <si>
    <t xml:space="preserve">Nucleic Acid Diagnostic Kit </t>
  </si>
  <si>
    <t xml:space="preserve">Biotech </t>
  </si>
  <si>
    <t>COVID19/G/DC-11</t>
  </si>
  <si>
    <t xml:space="preserve">within 30 business days after receiving the advance payment </t>
  </si>
  <si>
    <t>COVID19/G/DC-08 / Procurement of In Vitro Diagnostic Medical Device (cobas)</t>
  </si>
  <si>
    <t>WB No-objection has been received</t>
  </si>
  <si>
    <t xml:space="preserve">Laboratory Supplies COVID19/G/RFQ-05 </t>
  </si>
  <si>
    <t xml:space="preserve">LUX MED LTD </t>
  </si>
  <si>
    <t xml:space="preserve">GRIFOLS </t>
  </si>
  <si>
    <t>DDP  / (NCDC)</t>
  </si>
  <si>
    <t xml:space="preserve">within 45 days </t>
  </si>
  <si>
    <t>125,000 (1250 Kits)</t>
  </si>
  <si>
    <t>100 kits  can supply immediately .
 400 kits in August.
500  kits in September.</t>
  </si>
  <si>
    <t xml:space="preserve">MATRIX Viral RNA/DNA
Purification Kit </t>
  </si>
  <si>
    <t xml:space="preserve">Prima medi </t>
  </si>
  <si>
    <t>Omni Gene oral  from microbial DNA and RNA</t>
  </si>
  <si>
    <t xml:space="preserve">DNA Genetic </t>
  </si>
  <si>
    <t>DNA genotek</t>
  </si>
  <si>
    <t xml:space="preserve">Biosensor </t>
  </si>
  <si>
    <t>ტესტ-ნაკრები Logix Smart Coronavirus disease 2019 (COVID19) kit</t>
  </si>
  <si>
    <t>შპს ირისე</t>
  </si>
  <si>
    <t xml:space="preserve">ტესტ-ნაკრები Fast Track Diagnostics </t>
  </si>
  <si>
    <t xml:space="preserve">ტესტ-ნაკრები BGI </t>
  </si>
  <si>
    <t>შპს ემდიესი</t>
  </si>
  <si>
    <t>TaqPath™ COVID-19 CE-IVD RT-PCR Kit</t>
  </si>
  <si>
    <t>შპს ეიბიემ</t>
  </si>
  <si>
    <t xml:space="preserve">biotech </t>
  </si>
  <si>
    <t xml:space="preserve">მანუალური ექსტრაქცია </t>
  </si>
  <si>
    <t xml:space="preserve">TOTAL </t>
  </si>
  <si>
    <t xml:space="preserve">planned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</si>
</sst>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_([$GEL]\ * #,##0.00_);_([$GEL]\ * \(#,##0.00\);_([$GEL]\ * &quot;-&quot;??_);_(@_)"/>
    <numFmt numFmtId="169" formatCode="&quot;$&quot;#,##0.00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mbria"/>
      <family val="2"/>
      <scheme val="major"/>
    </font>
    <font>
      <b/>
      <sz val="14"/>
      <color theme="1"/>
      <name val="Cambria"/>
      <family val="2"/>
      <scheme val="major"/>
    </font>
    <font>
      <b/>
      <i/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1"/>
      <color rgb="FFFF0000"/>
      <name val="Times New Roman"/>
      <family val="1"/>
    </font>
    <font>
      <sz val="9"/>
      <color rgb="FF000000"/>
      <name val="Sylfaen"/>
      <family val="1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3" tint="0.59999389629810485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39">
    <xf numFmtId="0" fontId="0" fillId="0" borderId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144">
    <xf numFmtId="0" fontId="0" fillId="0" borderId="0" xfId="0"/>
    <xf numFmtId="0" fontId="24" fillId="0" borderId="0" xfId="0" applyFont="1" applyAlignment="1">
      <alignment horizontal="center" vertical="center"/>
    </xf>
    <xf numFmtId="0" fontId="22" fillId="25" borderId="12" xfId="0" applyNumberFormat="1" applyFont="1" applyFill="1" applyBorder="1" applyAlignment="1">
      <alignment horizontal="left" vertical="center" wrapText="1"/>
    </xf>
    <xf numFmtId="0" fontId="22" fillId="25" borderId="13" xfId="0" applyNumberFormat="1" applyFont="1" applyFill="1" applyBorder="1" applyAlignment="1">
      <alignment horizontal="left" vertical="center" wrapText="1"/>
    </xf>
    <xf numFmtId="0" fontId="22" fillId="26" borderId="12" xfId="0" applyNumberFormat="1" applyFont="1" applyFill="1" applyBorder="1" applyAlignment="1">
      <alignment horizontal="center" vertical="center"/>
    </xf>
    <xf numFmtId="0" fontId="22" fillId="27" borderId="12" xfId="0" applyNumberFormat="1" applyFont="1" applyFill="1" applyBorder="1" applyAlignment="1">
      <alignment horizontal="center" vertical="center" wrapText="1"/>
    </xf>
    <xf numFmtId="0" fontId="25" fillId="30" borderId="12" xfId="0" applyFont="1" applyFill="1" applyBorder="1" applyAlignment="1">
      <alignment horizontal="center" vertical="center"/>
    </xf>
    <xf numFmtId="0" fontId="22" fillId="29" borderId="13" xfId="0" applyNumberFormat="1" applyFont="1" applyFill="1" applyBorder="1" applyAlignment="1">
      <alignment horizontal="center" vertical="center" wrapText="1"/>
    </xf>
    <xf numFmtId="0" fontId="25" fillId="31" borderId="12" xfId="0" applyFont="1" applyFill="1" applyBorder="1" applyAlignment="1">
      <alignment horizontal="center" vertical="center"/>
    </xf>
    <xf numFmtId="0" fontId="25" fillId="32" borderId="1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2" fillId="25" borderId="12" xfId="0" applyNumberFormat="1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2" fillId="25" borderId="12" xfId="0" applyNumberFormat="1" applyFont="1" applyFill="1" applyBorder="1" applyAlignment="1">
      <alignment horizontal="center" vertical="center" wrapText="1"/>
    </xf>
    <xf numFmtId="0" fontId="29" fillId="25" borderId="12" xfId="0" applyNumberFormat="1" applyFont="1" applyFill="1" applyBorder="1" applyAlignment="1">
      <alignment horizontal="center" vertical="center" wrapText="1"/>
    </xf>
    <xf numFmtId="15" fontId="30" fillId="25" borderId="12" xfId="0" applyNumberFormat="1" applyFont="1" applyFill="1" applyBorder="1" applyAlignment="1">
      <alignment horizontal="center" vertical="center" wrapText="1"/>
    </xf>
    <xf numFmtId="0" fontId="30" fillId="25" borderId="12" xfId="0" applyNumberFormat="1" applyFont="1" applyFill="1" applyBorder="1" applyAlignment="1">
      <alignment horizontal="center" vertical="center" wrapText="1"/>
    </xf>
    <xf numFmtId="3" fontId="30" fillId="25" borderId="12" xfId="0" applyNumberFormat="1" applyFont="1" applyFill="1" applyBorder="1" applyAlignment="1">
      <alignment horizontal="center" vertical="center" wrapText="1"/>
    </xf>
    <xf numFmtId="167" fontId="30" fillId="25" borderId="12" xfId="4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169" fontId="31" fillId="34" borderId="12" xfId="0" applyNumberFormat="1" applyFont="1" applyFill="1" applyBorder="1" applyAlignment="1">
      <alignment horizontal="center" vertical="center" wrapText="1"/>
    </xf>
    <xf numFmtId="167" fontId="32" fillId="25" borderId="12" xfId="4" applyFont="1" applyFill="1" applyBorder="1" applyAlignment="1">
      <alignment horizontal="center" vertical="center" wrapText="1"/>
    </xf>
    <xf numFmtId="0" fontId="33" fillId="25" borderId="12" xfId="0" applyNumberFormat="1" applyFont="1" applyFill="1" applyBorder="1" applyAlignment="1">
      <alignment horizontal="center" vertical="center" wrapText="1"/>
    </xf>
    <xf numFmtId="167" fontId="31" fillId="34" borderId="12" xfId="4" applyFont="1" applyFill="1" applyBorder="1" applyAlignment="1">
      <alignment horizontal="center" vertical="center" wrapText="1"/>
    </xf>
    <xf numFmtId="0" fontId="33" fillId="33" borderId="11" xfId="0" applyNumberFormat="1" applyFont="1" applyFill="1" applyBorder="1" applyAlignment="1">
      <alignment horizontal="center" vertical="center" wrapText="1"/>
    </xf>
    <xf numFmtId="0" fontId="33" fillId="33" borderId="12" xfId="0" applyNumberFormat="1" applyFont="1" applyFill="1" applyBorder="1" applyAlignment="1">
      <alignment horizontal="center" vertical="center" wrapText="1"/>
    </xf>
    <xf numFmtId="168" fontId="30" fillId="25" borderId="12" xfId="4" applyNumberFormat="1" applyFont="1" applyFill="1" applyBorder="1" applyAlignment="1">
      <alignment horizontal="center" vertical="center" wrapText="1"/>
    </xf>
    <xf numFmtId="8" fontId="30" fillId="25" borderId="12" xfId="0" applyNumberFormat="1" applyFont="1" applyFill="1" applyBorder="1" applyAlignment="1">
      <alignment horizontal="center" vertical="center" wrapText="1"/>
    </xf>
    <xf numFmtId="0" fontId="23" fillId="24" borderId="21" xfId="0" applyNumberFormat="1" applyFont="1" applyFill="1" applyBorder="1" applyAlignment="1">
      <alignment horizontal="center" vertical="center"/>
    </xf>
    <xf numFmtId="0" fontId="23" fillId="24" borderId="18" xfId="0" applyNumberFormat="1" applyFont="1" applyFill="1" applyBorder="1" applyAlignment="1">
      <alignment horizontal="center" vertical="center"/>
    </xf>
    <xf numFmtId="0" fontId="23" fillId="24" borderId="10" xfId="0" applyNumberFormat="1" applyFont="1" applyFill="1" applyBorder="1" applyAlignment="1">
      <alignment horizontal="center" vertical="center"/>
    </xf>
    <xf numFmtId="3" fontId="30" fillId="25" borderId="13" xfId="0" applyNumberFormat="1" applyFont="1" applyFill="1" applyBorder="1" applyAlignment="1">
      <alignment horizontal="center" vertical="center" wrapText="1"/>
    </xf>
    <xf numFmtId="3" fontId="30" fillId="25" borderId="23" xfId="0" applyNumberFormat="1" applyFont="1" applyFill="1" applyBorder="1" applyAlignment="1">
      <alignment horizontal="center" vertical="center" wrapText="1"/>
    </xf>
    <xf numFmtId="3" fontId="30" fillId="25" borderId="14" xfId="0" applyNumberFormat="1" applyFont="1" applyFill="1" applyBorder="1" applyAlignment="1">
      <alignment horizontal="center" vertical="center" wrapText="1"/>
    </xf>
    <xf numFmtId="0" fontId="29" fillId="25" borderId="13" xfId="0" applyNumberFormat="1" applyFont="1" applyFill="1" applyBorder="1" applyAlignment="1">
      <alignment horizontal="center" vertical="center" wrapText="1"/>
    </xf>
    <xf numFmtId="0" fontId="29" fillId="25" borderId="23" xfId="0" applyNumberFormat="1" applyFont="1" applyFill="1" applyBorder="1" applyAlignment="1">
      <alignment horizontal="center" vertical="center" wrapText="1"/>
    </xf>
    <xf numFmtId="0" fontId="29" fillId="25" borderId="14" xfId="0" applyNumberFormat="1" applyFont="1" applyFill="1" applyBorder="1" applyAlignment="1">
      <alignment horizontal="center" vertical="center" wrapText="1"/>
    </xf>
    <xf numFmtId="169" fontId="31" fillId="34" borderId="13" xfId="0" applyNumberFormat="1" applyFont="1" applyFill="1" applyBorder="1" applyAlignment="1">
      <alignment horizontal="center" vertical="center" wrapText="1"/>
    </xf>
    <xf numFmtId="169" fontId="31" fillId="34" borderId="23" xfId="0" applyNumberFormat="1" applyFont="1" applyFill="1" applyBorder="1" applyAlignment="1">
      <alignment horizontal="center" vertical="center" wrapText="1"/>
    </xf>
    <xf numFmtId="169" fontId="31" fillId="34" borderId="14" xfId="0" applyNumberFormat="1" applyFont="1" applyFill="1" applyBorder="1" applyAlignment="1">
      <alignment horizontal="center" vertical="center" wrapText="1"/>
    </xf>
    <xf numFmtId="0" fontId="23" fillId="24" borderId="12" xfId="0" applyNumberFormat="1" applyFont="1" applyFill="1" applyBorder="1" applyAlignment="1">
      <alignment horizontal="center" vertical="center" wrapText="1"/>
    </xf>
    <xf numFmtId="0" fontId="23" fillId="28" borderId="16" xfId="0" applyNumberFormat="1" applyFont="1" applyFill="1" applyBorder="1" applyAlignment="1">
      <alignment horizontal="center" vertical="center"/>
    </xf>
    <xf numFmtId="0" fontId="23" fillId="28" borderId="17" xfId="0" applyNumberFormat="1" applyFont="1" applyFill="1" applyBorder="1" applyAlignment="1">
      <alignment horizontal="center" vertical="center"/>
    </xf>
    <xf numFmtId="0" fontId="23" fillId="28" borderId="19" xfId="0" applyNumberFormat="1" applyFont="1" applyFill="1" applyBorder="1" applyAlignment="1">
      <alignment horizontal="center" vertical="center"/>
    </xf>
    <xf numFmtId="0" fontId="23" fillId="28" borderId="15" xfId="0" applyNumberFormat="1" applyFont="1" applyFill="1" applyBorder="1" applyAlignment="1">
      <alignment horizontal="center" vertical="center"/>
    </xf>
    <xf numFmtId="0" fontId="30" fillId="25" borderId="13" xfId="0" applyNumberFormat="1" applyFont="1" applyFill="1" applyBorder="1" applyAlignment="1">
      <alignment horizontal="center" vertical="center" wrapText="1"/>
    </xf>
    <xf numFmtId="0" fontId="30" fillId="25" borderId="14" xfId="0" applyNumberFormat="1" applyFont="1" applyFill="1" applyBorder="1" applyAlignment="1">
      <alignment horizontal="center" vertical="center" wrapText="1"/>
    </xf>
    <xf numFmtId="0" fontId="23" fillId="27" borderId="19" xfId="0" applyNumberFormat="1" applyFont="1" applyFill="1" applyBorder="1" applyAlignment="1">
      <alignment horizontal="center" vertical="center" wrapText="1"/>
    </xf>
    <xf numFmtId="0" fontId="23" fillId="27" borderId="15" xfId="0" applyNumberFormat="1" applyFont="1" applyFill="1" applyBorder="1" applyAlignment="1">
      <alignment horizontal="center" vertical="center" wrapText="1"/>
    </xf>
    <xf numFmtId="0" fontId="23" fillId="28" borderId="12" xfId="0" applyNumberFormat="1" applyFont="1" applyFill="1" applyBorder="1" applyAlignment="1">
      <alignment horizontal="center" vertical="center" wrapText="1"/>
    </xf>
    <xf numFmtId="0" fontId="26" fillId="31" borderId="13" xfId="0" applyNumberFormat="1" applyFont="1" applyFill="1" applyBorder="1" applyAlignment="1">
      <alignment horizontal="center" vertical="center" wrapText="1"/>
    </xf>
    <xf numFmtId="0" fontId="26" fillId="31" borderId="14" xfId="0" applyNumberFormat="1" applyFont="1" applyFill="1" applyBorder="1" applyAlignment="1">
      <alignment horizontal="center" vertical="center" wrapText="1"/>
    </xf>
    <xf numFmtId="0" fontId="23" fillId="30" borderId="13" xfId="0" applyNumberFormat="1" applyFont="1" applyFill="1" applyBorder="1" applyAlignment="1">
      <alignment horizontal="center" vertical="center" wrapText="1"/>
    </xf>
    <xf numFmtId="0" fontId="23" fillId="30" borderId="14" xfId="0" applyNumberFormat="1" applyFont="1" applyFill="1" applyBorder="1" applyAlignment="1">
      <alignment horizontal="center" vertical="center" wrapText="1"/>
    </xf>
    <xf numFmtId="0" fontId="26" fillId="32" borderId="13" xfId="0" applyNumberFormat="1" applyFont="1" applyFill="1" applyBorder="1" applyAlignment="1">
      <alignment horizontal="center" vertical="center" wrapText="1"/>
    </xf>
    <xf numFmtId="0" fontId="26" fillId="32" borderId="14" xfId="0" applyNumberFormat="1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3" fillId="24" borderId="12" xfId="0" applyNumberFormat="1" applyFont="1" applyFill="1" applyBorder="1" applyAlignment="1">
      <alignment horizontal="center" vertical="center"/>
    </xf>
    <xf numFmtId="0" fontId="22" fillId="25" borderId="12" xfId="0" applyNumberFormat="1" applyFont="1" applyFill="1" applyBorder="1" applyAlignment="1">
      <alignment horizontal="center" vertical="center" wrapText="1"/>
    </xf>
    <xf numFmtId="0" fontId="22" fillId="25" borderId="21" xfId="0" applyNumberFormat="1" applyFont="1" applyFill="1" applyBorder="1" applyAlignment="1">
      <alignment horizontal="center" vertical="center" wrapText="1"/>
    </xf>
    <xf numFmtId="0" fontId="27" fillId="33" borderId="18" xfId="0" applyNumberFormat="1" applyFont="1" applyFill="1" applyBorder="1" applyAlignment="1">
      <alignment horizontal="center" vertical="center" wrapText="1"/>
    </xf>
    <xf numFmtId="0" fontId="27" fillId="33" borderId="10" xfId="0" applyNumberFormat="1" applyFont="1" applyFill="1" applyBorder="1" applyAlignment="1">
      <alignment horizontal="center" vertical="center" wrapText="1"/>
    </xf>
    <xf numFmtId="169" fontId="31" fillId="34" borderId="13" xfId="0" applyNumberFormat="1" applyFont="1" applyFill="1" applyBorder="1" applyAlignment="1">
      <alignment horizontal="center" vertical="center"/>
    </xf>
    <xf numFmtId="169" fontId="31" fillId="34" borderId="23" xfId="0" applyNumberFormat="1" applyFont="1" applyFill="1" applyBorder="1" applyAlignment="1">
      <alignment horizontal="center" vertical="center"/>
    </xf>
    <xf numFmtId="169" fontId="31" fillId="34" borderId="14" xfId="0" applyNumberFormat="1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2" fillId="35" borderId="12" xfId="0" applyNumberFormat="1" applyFont="1" applyFill="1" applyBorder="1" applyAlignment="1">
      <alignment horizontal="center" vertical="center" wrapText="1"/>
    </xf>
    <xf numFmtId="0" fontId="27" fillId="35" borderId="11" xfId="0" applyNumberFormat="1" applyFont="1" applyFill="1" applyBorder="1" applyAlignment="1">
      <alignment horizontal="center" vertical="center" wrapText="1"/>
    </xf>
    <xf numFmtId="0" fontId="27" fillId="35" borderId="18" xfId="0" applyNumberFormat="1" applyFont="1" applyFill="1" applyBorder="1" applyAlignment="1">
      <alignment horizontal="center" vertical="center" wrapText="1"/>
    </xf>
    <xf numFmtId="0" fontId="23" fillId="35" borderId="12" xfId="0" applyNumberFormat="1" applyFont="1" applyFill="1" applyBorder="1" applyAlignment="1">
      <alignment horizontal="center" vertical="center" wrapText="1"/>
    </xf>
    <xf numFmtId="0" fontId="23" fillId="35" borderId="11" xfId="0" applyNumberFormat="1" applyFont="1" applyFill="1" applyBorder="1" applyAlignment="1">
      <alignment horizontal="center" vertical="center" wrapText="1"/>
    </xf>
    <xf numFmtId="0" fontId="23" fillId="35" borderId="18" xfId="0" applyNumberFormat="1" applyFont="1" applyFill="1" applyBorder="1" applyAlignment="1">
      <alignment horizontal="center" vertical="center" wrapText="1"/>
    </xf>
    <xf numFmtId="0" fontId="23" fillId="35" borderId="10" xfId="0" applyNumberFormat="1" applyFont="1" applyFill="1" applyBorder="1" applyAlignment="1">
      <alignment horizontal="center" vertical="center" wrapText="1"/>
    </xf>
    <xf numFmtId="0" fontId="29" fillId="35" borderId="12" xfId="0" applyNumberFormat="1" applyFont="1" applyFill="1" applyBorder="1" applyAlignment="1">
      <alignment horizontal="center" vertical="center" wrapText="1"/>
    </xf>
    <xf numFmtId="0" fontId="1" fillId="0" borderId="0" xfId="135"/>
    <xf numFmtId="0" fontId="35" fillId="36" borderId="12" xfId="135" applyFont="1" applyFill="1" applyBorder="1" applyAlignment="1">
      <alignment horizontal="center" vertical="center"/>
    </xf>
    <xf numFmtId="44" fontId="36" fillId="36" borderId="12" xfId="136" applyFont="1" applyFill="1" applyBorder="1" applyAlignment="1">
      <alignment horizontal="center" vertical="center" wrapText="1"/>
    </xf>
    <xf numFmtId="0" fontId="37" fillId="0" borderId="0" xfId="135" applyFont="1" applyBorder="1" applyAlignment="1">
      <alignment horizontal="center" vertical="center"/>
    </xf>
    <xf numFmtId="169" fontId="34" fillId="0" borderId="0" xfId="135" applyNumberFormat="1" applyFont="1" applyBorder="1" applyAlignment="1">
      <alignment horizontal="center" vertical="center"/>
    </xf>
    <xf numFmtId="0" fontId="1" fillId="0" borderId="0" xfId="135" applyBorder="1"/>
    <xf numFmtId="169" fontId="36" fillId="36" borderId="12" xfId="136" applyNumberFormat="1" applyFont="1" applyFill="1" applyBorder="1" applyAlignment="1">
      <alignment horizontal="center" vertical="center" wrapText="1"/>
    </xf>
    <xf numFmtId="169" fontId="36" fillId="36" borderId="21" xfId="136" applyNumberFormat="1" applyFont="1" applyFill="1" applyBorder="1" applyAlignment="1">
      <alignment horizontal="center" vertical="center" wrapText="1"/>
    </xf>
    <xf numFmtId="0" fontId="38" fillId="34" borderId="24" xfId="135" applyNumberFormat="1" applyFont="1" applyFill="1" applyBorder="1" applyAlignment="1">
      <alignment horizontal="center" vertical="center"/>
    </xf>
    <xf numFmtId="169" fontId="38" fillId="37" borderId="17" xfId="135" applyNumberFormat="1" applyFont="1" applyFill="1" applyBorder="1" applyAlignment="1">
      <alignment horizontal="center" vertical="center" wrapText="1"/>
    </xf>
    <xf numFmtId="43" fontId="39" fillId="38" borderId="21" xfId="137" applyFont="1" applyFill="1" applyBorder="1" applyAlignment="1">
      <alignment horizontal="center" vertical="center" wrapText="1"/>
    </xf>
    <xf numFmtId="43" fontId="39" fillId="38" borderId="21" xfId="137" applyFont="1" applyFill="1" applyBorder="1" applyAlignment="1">
      <alignment horizontal="center" vertical="center" wrapText="1"/>
    </xf>
    <xf numFmtId="169" fontId="39" fillId="39" borderId="21" xfId="135" applyNumberFormat="1" applyFont="1" applyFill="1" applyBorder="1" applyAlignment="1">
      <alignment horizontal="center" vertical="center" wrapText="1"/>
    </xf>
    <xf numFmtId="169" fontId="38" fillId="34" borderId="12" xfId="135" applyNumberFormat="1" applyFont="1" applyFill="1" applyBorder="1" applyAlignment="1">
      <alignment horizontal="center" vertical="center" wrapText="1"/>
    </xf>
    <xf numFmtId="169" fontId="38" fillId="38" borderId="12" xfId="135" applyNumberFormat="1" applyFont="1" applyFill="1" applyBorder="1" applyAlignment="1">
      <alignment horizontal="center" vertical="center" wrapText="1"/>
    </xf>
    <xf numFmtId="43" fontId="38" fillId="38" borderId="12" xfId="137" applyFont="1" applyFill="1" applyBorder="1" applyAlignment="1">
      <alignment horizontal="center" vertical="center" wrapText="1"/>
    </xf>
    <xf numFmtId="169" fontId="38" fillId="39" borderId="12" xfId="135" applyNumberFormat="1" applyFont="1" applyFill="1" applyBorder="1" applyAlignment="1">
      <alignment horizontal="center" vertical="center" wrapText="1"/>
    </xf>
    <xf numFmtId="169" fontId="40" fillId="34" borderId="10" xfId="135" applyNumberFormat="1" applyFont="1" applyFill="1" applyBorder="1" applyAlignment="1">
      <alignment horizontal="center" vertical="center" wrapText="1"/>
    </xf>
    <xf numFmtId="169" fontId="38" fillId="34" borderId="15" xfId="135" applyNumberFormat="1" applyFont="1" applyFill="1" applyBorder="1" applyAlignment="1">
      <alignment horizontal="center" vertical="center" wrapText="1"/>
    </xf>
    <xf numFmtId="43" fontId="40" fillId="34" borderId="10" xfId="137" applyFont="1" applyFill="1" applyBorder="1" applyAlignment="1">
      <alignment horizontal="center" vertical="center" wrapText="1"/>
    </xf>
    <xf numFmtId="169" fontId="41" fillId="34" borderId="10" xfId="135" applyNumberFormat="1" applyFont="1" applyFill="1" applyBorder="1" applyAlignment="1">
      <alignment horizontal="center" vertical="center" wrapText="1"/>
    </xf>
    <xf numFmtId="169" fontId="42" fillId="40" borderId="10" xfId="135" applyNumberFormat="1" applyFont="1" applyFill="1" applyBorder="1" applyAlignment="1">
      <alignment horizontal="center" vertical="center" wrapText="1"/>
    </xf>
    <xf numFmtId="0" fontId="42" fillId="25" borderId="10" xfId="135" applyNumberFormat="1" applyFont="1" applyFill="1" applyBorder="1" applyAlignment="1">
      <alignment horizontal="center" vertical="center" wrapText="1"/>
    </xf>
    <xf numFmtId="0" fontId="41" fillId="25" borderId="10" xfId="135" applyNumberFormat="1" applyFont="1" applyFill="1" applyBorder="1" applyAlignment="1">
      <alignment horizontal="center" vertical="center" wrapText="1"/>
    </xf>
    <xf numFmtId="169" fontId="40" fillId="34" borderId="12" xfId="135" applyNumberFormat="1" applyFont="1" applyFill="1" applyBorder="1" applyAlignment="1">
      <alignment horizontal="center" vertical="center" wrapText="1"/>
    </xf>
    <xf numFmtId="169" fontId="38" fillId="34" borderId="14" xfId="135" applyNumberFormat="1" applyFont="1" applyFill="1" applyBorder="1" applyAlignment="1">
      <alignment horizontal="center" vertical="center" wrapText="1"/>
    </xf>
    <xf numFmtId="43" fontId="40" fillId="34" borderId="12" xfId="137" applyFont="1" applyFill="1" applyBorder="1" applyAlignment="1">
      <alignment horizontal="center" vertical="center" wrapText="1"/>
    </xf>
    <xf numFmtId="169" fontId="41" fillId="34" borderId="12" xfId="135" applyNumberFormat="1" applyFont="1" applyFill="1" applyBorder="1" applyAlignment="1">
      <alignment horizontal="center" vertical="center" wrapText="1"/>
    </xf>
    <xf numFmtId="169" fontId="42" fillId="40" borderId="12" xfId="135" applyNumberFormat="1" applyFont="1" applyFill="1" applyBorder="1" applyAlignment="1">
      <alignment horizontal="center" vertical="center" wrapText="1"/>
    </xf>
    <xf numFmtId="0" fontId="42" fillId="25" borderId="12" xfId="135" applyNumberFormat="1" applyFont="1" applyFill="1" applyBorder="1" applyAlignment="1">
      <alignment horizontal="center" wrapText="1"/>
    </xf>
    <xf numFmtId="0" fontId="41" fillId="25" borderId="12" xfId="135" applyNumberFormat="1" applyFont="1" applyFill="1" applyBorder="1" applyAlignment="1">
      <alignment horizontal="center" vertical="center" wrapText="1"/>
    </xf>
    <xf numFmtId="0" fontId="42" fillId="41" borderId="12" xfId="135" applyNumberFormat="1" applyFont="1" applyFill="1" applyBorder="1" applyAlignment="1">
      <alignment horizontal="center" vertical="center" wrapText="1"/>
    </xf>
    <xf numFmtId="14" fontId="42" fillId="25" borderId="12" xfId="135" applyNumberFormat="1" applyFont="1" applyFill="1" applyBorder="1" applyAlignment="1">
      <alignment horizontal="center" vertical="center" wrapText="1"/>
    </xf>
    <xf numFmtId="0" fontId="44" fillId="25" borderId="12" xfId="138" quotePrefix="1" applyNumberFormat="1" applyFont="1" applyFill="1" applyBorder="1" applyAlignment="1">
      <alignment horizontal="center" vertical="center" wrapText="1"/>
    </xf>
    <xf numFmtId="0" fontId="42" fillId="25" borderId="12" xfId="135" applyNumberFormat="1" applyFont="1" applyFill="1" applyBorder="1" applyAlignment="1">
      <alignment horizontal="center" vertical="center" wrapText="1"/>
    </xf>
    <xf numFmtId="0" fontId="30" fillId="25" borderId="12" xfId="135" applyNumberFormat="1" applyFont="1" applyFill="1" applyBorder="1" applyAlignment="1">
      <alignment horizontal="center" vertical="center" wrapText="1"/>
    </xf>
    <xf numFmtId="169" fontId="40" fillId="34" borderId="13" xfId="135" applyNumberFormat="1" applyFont="1" applyFill="1" applyBorder="1" applyAlignment="1">
      <alignment horizontal="center" vertical="center"/>
    </xf>
    <xf numFmtId="43" fontId="38" fillId="34" borderId="12" xfId="137" applyFont="1" applyFill="1" applyBorder="1" applyAlignment="1">
      <alignment horizontal="center" vertical="center" wrapText="1"/>
    </xf>
    <xf numFmtId="43" fontId="41" fillId="34" borderId="12" xfId="137" applyFont="1" applyFill="1" applyBorder="1" applyAlignment="1">
      <alignment horizontal="center" vertical="center" wrapText="1"/>
    </xf>
    <xf numFmtId="169" fontId="40" fillId="34" borderId="13" xfId="135" applyNumberFormat="1" applyFont="1" applyFill="1" applyBorder="1" applyAlignment="1">
      <alignment horizontal="center" vertical="center" wrapText="1"/>
    </xf>
    <xf numFmtId="15" fontId="30" fillId="25" borderId="12" xfId="135" applyNumberFormat="1" applyFont="1" applyFill="1" applyBorder="1" applyAlignment="1">
      <alignment horizontal="center" vertical="center" wrapText="1"/>
    </xf>
    <xf numFmtId="169" fontId="40" fillId="34" borderId="25" xfId="135" applyNumberFormat="1" applyFont="1" applyFill="1" applyBorder="1" applyAlignment="1">
      <alignment horizontal="center" vertical="center"/>
    </xf>
    <xf numFmtId="169" fontId="41" fillId="40" borderId="12" xfId="135" applyNumberFormat="1" applyFont="1" applyFill="1" applyBorder="1" applyAlignment="1">
      <alignment horizontal="center" vertical="center" wrapText="1"/>
    </xf>
    <xf numFmtId="169" fontId="40" fillId="42" borderId="12" xfId="135" applyNumberFormat="1" applyFont="1" applyFill="1" applyBorder="1" applyAlignment="1">
      <alignment horizontal="center" vertical="center" wrapText="1"/>
    </xf>
    <xf numFmtId="169" fontId="31" fillId="42" borderId="14" xfId="135" applyNumberFormat="1" applyFont="1" applyFill="1" applyBorder="1" applyAlignment="1">
      <alignment horizontal="center" vertical="center" wrapText="1"/>
    </xf>
    <xf numFmtId="169" fontId="31" fillId="42" borderId="12" xfId="135" applyNumberFormat="1" applyFont="1" applyFill="1" applyBorder="1" applyAlignment="1">
      <alignment horizontal="center" vertical="center" wrapText="1"/>
    </xf>
    <xf numFmtId="43" fontId="31" fillId="42" borderId="12" xfId="137" applyFont="1" applyFill="1" applyBorder="1" applyAlignment="1">
      <alignment horizontal="center" vertical="center" wrapText="1"/>
    </xf>
    <xf numFmtId="169" fontId="31" fillId="42" borderId="21" xfId="135" applyNumberFormat="1" applyFont="1" applyFill="1" applyBorder="1" applyAlignment="1">
      <alignment horizontal="center" vertical="center" wrapText="1"/>
    </xf>
    <xf numFmtId="169" fontId="31" fillId="40" borderId="12" xfId="135" applyNumberFormat="1" applyFont="1" applyFill="1" applyBorder="1" applyAlignment="1">
      <alignment horizontal="center" vertical="center" wrapText="1"/>
    </xf>
    <xf numFmtId="169" fontId="31" fillId="34" borderId="12" xfId="135" applyNumberFormat="1" applyFont="1" applyFill="1" applyBorder="1" applyAlignment="1">
      <alignment horizontal="center" vertical="center" wrapText="1"/>
    </xf>
    <xf numFmtId="169" fontId="40" fillId="42" borderId="12" xfId="135" applyNumberFormat="1" applyFont="1" applyFill="1" applyBorder="1" applyAlignment="1">
      <alignment horizontal="center" vertical="center"/>
    </xf>
    <xf numFmtId="43" fontId="31" fillId="42" borderId="21" xfId="137" applyFont="1" applyFill="1" applyBorder="1" applyAlignment="1">
      <alignment horizontal="center" vertical="center" wrapText="1"/>
    </xf>
    <xf numFmtId="0" fontId="45" fillId="25" borderId="12" xfId="135" applyNumberFormat="1" applyFont="1" applyFill="1" applyBorder="1" applyAlignment="1">
      <alignment horizontal="center" vertical="center" wrapText="1"/>
    </xf>
    <xf numFmtId="169" fontId="31" fillId="34" borderId="21" xfId="135" applyNumberFormat="1" applyFont="1" applyFill="1" applyBorder="1" applyAlignment="1">
      <alignment horizontal="center" vertical="center" wrapText="1"/>
    </xf>
    <xf numFmtId="169" fontId="40" fillId="42" borderId="13" xfId="135" applyNumberFormat="1" applyFont="1" applyFill="1" applyBorder="1" applyAlignment="1">
      <alignment horizontal="center" vertical="center"/>
    </xf>
    <xf numFmtId="43" fontId="31" fillId="34" borderId="12" xfId="137" applyFont="1" applyFill="1" applyBorder="1" applyAlignment="1">
      <alignment horizontal="center" vertical="center" wrapText="1"/>
    </xf>
    <xf numFmtId="169" fontId="40" fillId="34" borderId="12" xfId="135" applyNumberFormat="1" applyFont="1" applyFill="1" applyBorder="1" applyAlignment="1">
      <alignment horizontal="center" vertical="center"/>
    </xf>
    <xf numFmtId="169" fontId="31" fillId="38" borderId="12" xfId="135" applyNumberFormat="1" applyFont="1" applyFill="1" applyBorder="1" applyAlignment="1">
      <alignment horizontal="center" vertical="center" wrapText="1"/>
    </xf>
    <xf numFmtId="169" fontId="31" fillId="43" borderId="12" xfId="135" applyNumberFormat="1" applyFont="1" applyFill="1" applyBorder="1" applyAlignment="1">
      <alignment horizontal="center" vertical="center" wrapText="1"/>
    </xf>
    <xf numFmtId="43" fontId="31" fillId="43" borderId="12" xfId="137" applyFont="1" applyFill="1" applyBorder="1" applyAlignment="1">
      <alignment horizontal="center" vertical="center" wrapText="1"/>
    </xf>
    <xf numFmtId="169" fontId="38" fillId="34" borderId="12" xfId="135" applyNumberFormat="1" applyFont="1" applyFill="1" applyBorder="1" applyAlignment="1">
      <alignment horizontal="left" vertical="center" wrapText="1"/>
    </xf>
    <xf numFmtId="169" fontId="38" fillId="44" borderId="12" xfId="135" applyNumberFormat="1" applyFont="1" applyFill="1" applyBorder="1" applyAlignment="1">
      <alignment horizontal="center" vertical="center"/>
    </xf>
    <xf numFmtId="169" fontId="38" fillId="40" borderId="12" xfId="135" applyNumberFormat="1" applyFont="1" applyFill="1" applyBorder="1" applyAlignment="1">
      <alignment horizontal="center" vertical="center"/>
    </xf>
    <xf numFmtId="169" fontId="38" fillId="45" borderId="12" xfId="135" applyNumberFormat="1" applyFont="1" applyFill="1" applyBorder="1" applyAlignment="1">
      <alignment horizontal="center" vertical="center"/>
    </xf>
    <xf numFmtId="169" fontId="1" fillId="0" borderId="0" xfId="135" applyNumberFormat="1" applyBorder="1"/>
    <xf numFmtId="0" fontId="46" fillId="0" borderId="0" xfId="135" applyFont="1" applyBorder="1" applyAlignment="1">
      <alignment vertical="center" wrapText="1"/>
    </xf>
    <xf numFmtId="43" fontId="46" fillId="0" borderId="0" xfId="137" applyFont="1" applyBorder="1" applyAlignment="1">
      <alignment vertical="center" wrapText="1"/>
    </xf>
    <xf numFmtId="169" fontId="1" fillId="34" borderId="0" xfId="135" applyNumberFormat="1" applyFill="1" applyBorder="1"/>
  </cellXfs>
  <cellStyles count="139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omma 2" xfId="137"/>
    <cellStyle name="Currency" xfId="2"/>
    <cellStyle name="Currency [0]" xfId="3"/>
    <cellStyle name="Currency 2" xfId="136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Hyperlink" xfId="138" builtinId="8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rmal 5" xfId="135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80" zoomScaleNormal="80" workbookViewId="0">
      <selection activeCell="C11" sqref="C11"/>
    </sheetView>
  </sheetViews>
  <sheetFormatPr defaultColWidth="24" defaultRowHeight="15" x14ac:dyDescent="0.25"/>
  <cols>
    <col min="1" max="1" width="8.5703125" style="76" customWidth="1"/>
    <col min="2" max="2" width="36.85546875" style="76" customWidth="1"/>
    <col min="3" max="3" width="23" style="76" bestFit="1" customWidth="1"/>
    <col min="4" max="4" width="22.28515625" style="76" bestFit="1" customWidth="1"/>
    <col min="5" max="6" width="19" style="76" customWidth="1"/>
    <col min="7" max="7" width="19.7109375" style="76" customWidth="1"/>
    <col min="8" max="8" width="28.42578125" style="76" bestFit="1" customWidth="1"/>
    <col min="9" max="10" width="24" style="76"/>
    <col min="11" max="11" width="16.42578125" style="76" bestFit="1" customWidth="1"/>
    <col min="12" max="12" width="26.5703125" style="76" bestFit="1" customWidth="1"/>
    <col min="13" max="13" width="26" style="76" customWidth="1"/>
    <col min="14" max="14" width="23.28515625" style="76" customWidth="1"/>
    <col min="15" max="16384" width="24" style="76"/>
  </cols>
  <sheetData>
    <row r="1" spans="1:16" ht="28.5" customHeight="1" x14ac:dyDescent="0.25">
      <c r="B1" s="77" t="s">
        <v>71</v>
      </c>
      <c r="C1" s="78">
        <v>25750000</v>
      </c>
      <c r="D1" s="79"/>
      <c r="E1" s="80"/>
      <c r="F1" s="80"/>
      <c r="G1" s="81"/>
      <c r="H1" s="81"/>
    </row>
    <row r="2" spans="1:16" ht="27" customHeight="1" x14ac:dyDescent="0.25">
      <c r="B2" s="77" t="s">
        <v>72</v>
      </c>
      <c r="C2" s="82">
        <f>P29</f>
        <v>11577398.4</v>
      </c>
      <c r="D2" s="79"/>
      <c r="E2" s="80"/>
      <c r="F2" s="80"/>
      <c r="G2" s="81"/>
      <c r="H2" s="81"/>
    </row>
    <row r="3" spans="1:16" ht="29.25" customHeight="1" x14ac:dyDescent="0.25">
      <c r="B3" s="77" t="s">
        <v>73</v>
      </c>
      <c r="C3" s="82">
        <f>E29</f>
        <v>16135195.635179155</v>
      </c>
      <c r="D3" s="79"/>
      <c r="E3" s="80"/>
      <c r="F3" s="80"/>
      <c r="G3" s="81"/>
      <c r="H3" s="81"/>
    </row>
    <row r="4" spans="1:16" ht="30" customHeight="1" thickBot="1" x14ac:dyDescent="0.3">
      <c r="B4" s="77" t="s">
        <v>74</v>
      </c>
      <c r="C4" s="83">
        <f>C1-(C2+C3)</f>
        <v>-1962594.0351791531</v>
      </c>
      <c r="D4" s="79"/>
      <c r="E4" s="80"/>
      <c r="F4" s="80"/>
      <c r="G4" s="81"/>
      <c r="H4" s="81"/>
    </row>
    <row r="5" spans="1:16" ht="42.75" customHeight="1" x14ac:dyDescent="0.25">
      <c r="A5" s="84"/>
      <c r="B5" s="85" t="s">
        <v>75</v>
      </c>
      <c r="C5" s="86" t="s">
        <v>76</v>
      </c>
      <c r="D5" s="86"/>
      <c r="E5" s="86"/>
      <c r="F5" s="87"/>
      <c r="G5" s="88" t="s">
        <v>77</v>
      </c>
      <c r="H5" s="88"/>
      <c r="I5" s="88"/>
      <c r="J5" s="88"/>
      <c r="K5" s="88"/>
      <c r="L5" s="88"/>
      <c r="M5" s="88"/>
      <c r="N5" s="88"/>
      <c r="O5" s="88"/>
      <c r="P5" s="88"/>
    </row>
    <row r="6" spans="1:16" ht="57.75" customHeight="1" x14ac:dyDescent="0.25">
      <c r="A6" s="89"/>
      <c r="B6" s="89" t="s">
        <v>78</v>
      </c>
      <c r="C6" s="90" t="s">
        <v>79</v>
      </c>
      <c r="D6" s="91" t="s">
        <v>80</v>
      </c>
      <c r="E6" s="90" t="s">
        <v>81</v>
      </c>
      <c r="F6" s="90"/>
      <c r="G6" s="92" t="s">
        <v>82</v>
      </c>
      <c r="H6" s="92" t="s">
        <v>83</v>
      </c>
      <c r="I6" s="92" t="s">
        <v>84</v>
      </c>
      <c r="J6" s="92" t="s">
        <v>85</v>
      </c>
      <c r="K6" s="92" t="s">
        <v>86</v>
      </c>
      <c r="L6" s="92" t="s">
        <v>87</v>
      </c>
      <c r="M6" s="92" t="s">
        <v>88</v>
      </c>
      <c r="N6" s="92" t="s">
        <v>89</v>
      </c>
      <c r="O6" s="92" t="s">
        <v>90</v>
      </c>
      <c r="P6" s="92" t="s">
        <v>91</v>
      </c>
    </row>
    <row r="7" spans="1:16" ht="63" customHeight="1" x14ac:dyDescent="0.25">
      <c r="A7" s="93"/>
      <c r="B7" s="94" t="s">
        <v>92</v>
      </c>
      <c r="C7" s="93"/>
      <c r="D7" s="95"/>
      <c r="E7" s="96"/>
      <c r="F7" s="96"/>
      <c r="G7" s="97" t="s">
        <v>93</v>
      </c>
      <c r="H7" s="98" t="s">
        <v>94</v>
      </c>
      <c r="I7" s="99" t="s">
        <v>95</v>
      </c>
      <c r="J7" s="93" t="s">
        <v>96</v>
      </c>
      <c r="K7" s="93" t="s">
        <v>97</v>
      </c>
      <c r="L7" s="93" t="s">
        <v>98</v>
      </c>
      <c r="M7" s="95">
        <v>97000</v>
      </c>
      <c r="N7" s="93" t="s">
        <v>98</v>
      </c>
      <c r="O7" s="93" t="s">
        <v>99</v>
      </c>
      <c r="P7" s="96">
        <v>504400</v>
      </c>
    </row>
    <row r="8" spans="1:16" ht="57" customHeight="1" x14ac:dyDescent="0.25">
      <c r="A8" s="100"/>
      <c r="B8" s="101" t="s">
        <v>100</v>
      </c>
      <c r="C8" s="100"/>
      <c r="D8" s="102"/>
      <c r="E8" s="103"/>
      <c r="F8" s="103"/>
      <c r="G8" s="104" t="s">
        <v>101</v>
      </c>
      <c r="H8" s="105" t="s">
        <v>102</v>
      </c>
      <c r="I8" s="106" t="s">
        <v>103</v>
      </c>
      <c r="J8" s="100" t="s">
        <v>96</v>
      </c>
      <c r="K8" s="100"/>
      <c r="L8" s="100" t="s">
        <v>98</v>
      </c>
      <c r="M8" s="102">
        <v>50000</v>
      </c>
      <c r="N8" s="100" t="s">
        <v>98</v>
      </c>
      <c r="O8" s="100"/>
      <c r="P8" s="103">
        <v>612200</v>
      </c>
    </row>
    <row r="9" spans="1:16" ht="28.5" x14ac:dyDescent="0.25">
      <c r="A9" s="100"/>
      <c r="B9" s="101" t="s">
        <v>104</v>
      </c>
      <c r="C9" s="100"/>
      <c r="D9" s="102"/>
      <c r="E9" s="103"/>
      <c r="F9" s="103"/>
      <c r="G9" s="107" t="s">
        <v>34</v>
      </c>
      <c r="H9" s="108" t="s">
        <v>105</v>
      </c>
      <c r="I9" s="109" t="s">
        <v>106</v>
      </c>
      <c r="J9" s="100" t="s">
        <v>107</v>
      </c>
      <c r="K9" s="100"/>
      <c r="L9" s="100" t="s">
        <v>98</v>
      </c>
      <c r="M9" s="100" t="s">
        <v>108</v>
      </c>
      <c r="N9" s="100" t="s">
        <v>98</v>
      </c>
      <c r="O9" s="100" t="s">
        <v>109</v>
      </c>
      <c r="P9" s="103">
        <v>338708</v>
      </c>
    </row>
    <row r="10" spans="1:16" ht="60" x14ac:dyDescent="0.25">
      <c r="A10" s="100"/>
      <c r="B10" s="101" t="s">
        <v>110</v>
      </c>
      <c r="C10" s="100"/>
      <c r="D10" s="102"/>
      <c r="E10" s="103"/>
      <c r="F10" s="103"/>
      <c r="G10" s="104" t="s">
        <v>111</v>
      </c>
      <c r="H10" s="110" t="s">
        <v>112</v>
      </c>
      <c r="I10" s="111" t="s">
        <v>39</v>
      </c>
      <c r="J10" s="100" t="s">
        <v>107</v>
      </c>
      <c r="K10" s="100"/>
      <c r="L10" s="100" t="s">
        <v>113</v>
      </c>
      <c r="M10" s="102">
        <v>1800</v>
      </c>
      <c r="N10" s="100" t="s">
        <v>114</v>
      </c>
      <c r="O10" s="100"/>
      <c r="P10" s="103">
        <v>5685100</v>
      </c>
    </row>
    <row r="11" spans="1:16" ht="42.75" x14ac:dyDescent="0.25">
      <c r="A11" s="112"/>
      <c r="B11" s="89" t="s">
        <v>115</v>
      </c>
      <c r="C11" s="100"/>
      <c r="D11" s="102"/>
      <c r="E11" s="102"/>
      <c r="F11" s="102"/>
      <c r="G11" s="107" t="s">
        <v>93</v>
      </c>
      <c r="H11" s="110" t="s">
        <v>116</v>
      </c>
      <c r="I11" s="106" t="s">
        <v>95</v>
      </c>
      <c r="J11" s="102" t="s">
        <v>96</v>
      </c>
      <c r="K11" s="113" t="s">
        <v>117</v>
      </c>
      <c r="L11" s="102" t="s">
        <v>118</v>
      </c>
      <c r="M11" s="102" t="s">
        <v>119</v>
      </c>
      <c r="N11" s="102"/>
      <c r="O11" s="102" t="s">
        <v>99</v>
      </c>
      <c r="P11" s="102">
        <v>520000</v>
      </c>
    </row>
    <row r="12" spans="1:16" ht="60" x14ac:dyDescent="0.25">
      <c r="A12" s="112"/>
      <c r="B12" s="89" t="s">
        <v>120</v>
      </c>
      <c r="C12" s="101"/>
      <c r="D12" s="114"/>
      <c r="E12" s="103"/>
      <c r="F12" s="103"/>
      <c r="G12" s="107" t="s">
        <v>101</v>
      </c>
      <c r="H12" s="110" t="s">
        <v>121</v>
      </c>
      <c r="I12" s="103" t="s">
        <v>103</v>
      </c>
      <c r="J12" s="103" t="s">
        <v>122</v>
      </c>
      <c r="K12" s="103"/>
      <c r="L12" s="103" t="s">
        <v>123</v>
      </c>
      <c r="M12" s="114">
        <v>100000</v>
      </c>
      <c r="N12" s="103"/>
      <c r="O12" s="103">
        <v>9.1875</v>
      </c>
      <c r="P12" s="103">
        <f>M12*O12</f>
        <v>918750</v>
      </c>
    </row>
    <row r="13" spans="1:16" ht="28.5" x14ac:dyDescent="0.25">
      <c r="A13" s="115"/>
      <c r="B13" s="89" t="s">
        <v>38</v>
      </c>
      <c r="C13" s="100"/>
      <c r="D13" s="102"/>
      <c r="E13" s="103"/>
      <c r="F13" s="103"/>
      <c r="G13" s="104" t="s">
        <v>37</v>
      </c>
      <c r="H13" s="110" t="s">
        <v>124</v>
      </c>
      <c r="I13" s="111" t="s">
        <v>39</v>
      </c>
      <c r="J13" s="100" t="s">
        <v>96</v>
      </c>
      <c r="K13" s="100"/>
      <c r="L13" s="100" t="s">
        <v>49</v>
      </c>
      <c r="M13" s="102" t="s">
        <v>125</v>
      </c>
      <c r="N13" s="116">
        <v>44134</v>
      </c>
      <c r="O13" s="100"/>
      <c r="P13" s="103">
        <v>478240.4</v>
      </c>
    </row>
    <row r="14" spans="1:16" ht="45" x14ac:dyDescent="0.25">
      <c r="A14" s="117"/>
      <c r="B14" s="89" t="s">
        <v>126</v>
      </c>
      <c r="C14" s="103"/>
      <c r="D14" s="114"/>
      <c r="E14" s="103"/>
      <c r="F14" s="103"/>
      <c r="G14" s="118" t="s">
        <v>127</v>
      </c>
      <c r="H14" s="110" t="s">
        <v>128</v>
      </c>
      <c r="I14" s="103" t="s">
        <v>95</v>
      </c>
      <c r="J14" s="103" t="s">
        <v>122</v>
      </c>
      <c r="K14" s="103"/>
      <c r="L14" s="103" t="s">
        <v>129</v>
      </c>
      <c r="M14" s="114">
        <v>240000</v>
      </c>
      <c r="N14" s="103"/>
      <c r="O14" s="103"/>
      <c r="P14" s="103">
        <v>2520000</v>
      </c>
    </row>
    <row r="15" spans="1:16" ht="65.25" customHeight="1" x14ac:dyDescent="0.25">
      <c r="A15" s="119"/>
      <c r="B15" s="120" t="s">
        <v>130</v>
      </c>
      <c r="C15" s="121"/>
      <c r="D15" s="122">
        <v>1</v>
      </c>
      <c r="E15" s="121">
        <v>493980</v>
      </c>
      <c r="F15" s="123" t="s">
        <v>131</v>
      </c>
      <c r="G15" s="124"/>
      <c r="H15" s="125"/>
      <c r="I15" s="125"/>
      <c r="J15" s="125"/>
      <c r="K15" s="125"/>
      <c r="L15" s="125"/>
      <c r="M15" s="125"/>
      <c r="N15" s="125"/>
      <c r="O15" s="125"/>
      <c r="P15" s="125">
        <v>0</v>
      </c>
    </row>
    <row r="16" spans="1:16" ht="39" customHeight="1" x14ac:dyDescent="0.25">
      <c r="A16" s="126"/>
      <c r="B16" s="123" t="s">
        <v>132</v>
      </c>
      <c r="C16" s="123"/>
      <c r="D16" s="127">
        <v>200000</v>
      </c>
      <c r="E16" s="123">
        <v>350000</v>
      </c>
      <c r="F16" s="123" t="s">
        <v>131</v>
      </c>
      <c r="G16" s="124"/>
      <c r="H16" s="128"/>
      <c r="I16" s="125"/>
      <c r="J16" s="129"/>
      <c r="K16" s="129"/>
      <c r="L16" s="129"/>
      <c r="M16" s="129"/>
      <c r="N16" s="129"/>
      <c r="O16" s="129"/>
      <c r="P16" s="129">
        <v>0</v>
      </c>
    </row>
    <row r="17" spans="1:16" ht="45" x14ac:dyDescent="0.25">
      <c r="A17" s="130"/>
      <c r="B17" s="121" t="s">
        <v>54</v>
      </c>
      <c r="C17" s="121" t="s">
        <v>133</v>
      </c>
      <c r="D17" s="122">
        <v>10000</v>
      </c>
      <c r="E17" s="121">
        <v>253000</v>
      </c>
      <c r="F17" s="121" t="s">
        <v>131</v>
      </c>
      <c r="G17" s="124"/>
      <c r="H17" s="125"/>
      <c r="I17" s="125" t="s">
        <v>134</v>
      </c>
      <c r="J17" s="125" t="s">
        <v>135</v>
      </c>
      <c r="K17" s="125"/>
      <c r="L17" s="125" t="s">
        <v>136</v>
      </c>
      <c r="M17" s="125"/>
      <c r="N17" s="125"/>
      <c r="O17" s="125"/>
      <c r="P17" s="129">
        <v>0</v>
      </c>
    </row>
    <row r="18" spans="1:16" ht="60" x14ac:dyDescent="0.25">
      <c r="A18" s="130"/>
      <c r="B18" s="121" t="s">
        <v>59</v>
      </c>
      <c r="C18" s="121" t="s">
        <v>60</v>
      </c>
      <c r="D18" s="122" t="s">
        <v>137</v>
      </c>
      <c r="E18" s="121">
        <f>298*1250</f>
        <v>372500</v>
      </c>
      <c r="F18" s="121" t="s">
        <v>131</v>
      </c>
      <c r="G18" s="124"/>
      <c r="H18" s="125"/>
      <c r="I18" s="125" t="s">
        <v>63</v>
      </c>
      <c r="J18" s="125" t="s">
        <v>122</v>
      </c>
      <c r="K18" s="125"/>
      <c r="L18" s="125" t="s">
        <v>138</v>
      </c>
      <c r="M18" s="125"/>
      <c r="N18" s="125"/>
      <c r="O18" s="125"/>
      <c r="P18" s="125">
        <f t="shared" ref="P18:P28" si="0">O18*9</f>
        <v>0</v>
      </c>
    </row>
    <row r="19" spans="1:16" ht="30" x14ac:dyDescent="0.25">
      <c r="A19" s="121"/>
      <c r="B19" s="121" t="s">
        <v>139</v>
      </c>
      <c r="C19" s="121" t="s">
        <v>140</v>
      </c>
      <c r="D19" s="121">
        <v>125000</v>
      </c>
      <c r="E19" s="121">
        <v>530000</v>
      </c>
      <c r="F19" s="121" t="s">
        <v>131</v>
      </c>
      <c r="G19" s="124"/>
      <c r="H19" s="125"/>
      <c r="I19" s="125"/>
      <c r="J19" s="125"/>
      <c r="K19" s="125"/>
      <c r="L19" s="125"/>
      <c r="M19" s="125"/>
      <c r="N19" s="125"/>
      <c r="O19" s="125"/>
      <c r="P19" s="125">
        <f t="shared" si="0"/>
        <v>0</v>
      </c>
    </row>
    <row r="20" spans="1:16" ht="24.75" customHeight="1" x14ac:dyDescent="0.25">
      <c r="A20" s="117"/>
      <c r="B20" s="125" t="s">
        <v>61</v>
      </c>
      <c r="C20" s="125" t="s">
        <v>62</v>
      </c>
      <c r="D20" s="131">
        <v>150000</v>
      </c>
      <c r="E20" s="125">
        <f>D20*26.84</f>
        <v>4026000</v>
      </c>
      <c r="F20" s="125"/>
      <c r="G20" s="124"/>
      <c r="H20" s="125"/>
      <c r="I20" s="125"/>
      <c r="J20" s="125"/>
      <c r="K20" s="125"/>
      <c r="L20" s="125"/>
      <c r="M20" s="125"/>
      <c r="N20" s="125"/>
      <c r="O20" s="125"/>
      <c r="P20" s="125">
        <f t="shared" si="0"/>
        <v>0</v>
      </c>
    </row>
    <row r="21" spans="1:16" ht="30" x14ac:dyDescent="0.25">
      <c r="A21" s="117"/>
      <c r="B21" s="125" t="s">
        <v>141</v>
      </c>
      <c r="C21" s="125" t="s">
        <v>142</v>
      </c>
      <c r="D21" s="131">
        <v>50000</v>
      </c>
      <c r="E21" s="125">
        <f>D21*6.75</f>
        <v>337500</v>
      </c>
      <c r="F21" s="125"/>
      <c r="G21" s="124"/>
      <c r="H21" s="125"/>
      <c r="I21" s="125" t="s">
        <v>143</v>
      </c>
      <c r="J21" s="125" t="s">
        <v>122</v>
      </c>
      <c r="K21" s="125"/>
      <c r="L21" s="125"/>
      <c r="M21" s="125"/>
      <c r="N21" s="125"/>
      <c r="O21" s="125"/>
      <c r="P21" s="125">
        <f t="shared" si="0"/>
        <v>0</v>
      </c>
    </row>
    <row r="22" spans="1:16" ht="27" customHeight="1" x14ac:dyDescent="0.25">
      <c r="A22" s="132"/>
      <c r="B22" s="125" t="s">
        <v>144</v>
      </c>
      <c r="C22" s="125"/>
      <c r="D22" s="131">
        <v>200000</v>
      </c>
      <c r="E22" s="125">
        <v>2400000</v>
      </c>
      <c r="F22" s="133"/>
      <c r="G22" s="124"/>
      <c r="H22" s="125"/>
      <c r="I22" s="125"/>
      <c r="J22" s="125"/>
      <c r="K22" s="125"/>
      <c r="L22" s="125"/>
      <c r="M22" s="125"/>
      <c r="N22" s="125"/>
      <c r="O22" s="125"/>
      <c r="P22" s="125">
        <f t="shared" si="0"/>
        <v>0</v>
      </c>
    </row>
    <row r="23" spans="1:16" ht="38.25" customHeight="1" x14ac:dyDescent="0.25">
      <c r="A23" s="132"/>
      <c r="B23" s="134" t="s">
        <v>145</v>
      </c>
      <c r="C23" s="134" t="s">
        <v>146</v>
      </c>
      <c r="D23" s="135">
        <v>100000</v>
      </c>
      <c r="E23" s="134">
        <f>2400000/3.07</f>
        <v>781758.9576547232</v>
      </c>
      <c r="F23" s="125"/>
      <c r="G23" s="124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1:16" ht="39.75" customHeight="1" x14ac:dyDescent="0.25">
      <c r="A24" s="132"/>
      <c r="B24" s="134" t="s">
        <v>147</v>
      </c>
      <c r="C24" s="134" t="s">
        <v>146</v>
      </c>
      <c r="D24" s="135">
        <v>100032</v>
      </c>
      <c r="E24" s="134">
        <f>3501120/3.07</f>
        <v>1140429.9674267101</v>
      </c>
      <c r="F24" s="125"/>
      <c r="G24" s="124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ht="27" customHeight="1" x14ac:dyDescent="0.25">
      <c r="A25" s="132"/>
      <c r="B25" s="134" t="s">
        <v>148</v>
      </c>
      <c r="C25" s="134" t="s">
        <v>149</v>
      </c>
      <c r="D25" s="135">
        <v>100000</v>
      </c>
      <c r="E25" s="134">
        <f>4536500/3.07</f>
        <v>1477687.2964169381</v>
      </c>
      <c r="F25" s="125"/>
      <c r="G25" s="124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ht="31.5" customHeight="1" x14ac:dyDescent="0.25">
      <c r="A26" s="132"/>
      <c r="B26" s="134" t="s">
        <v>150</v>
      </c>
      <c r="C26" s="134" t="s">
        <v>151</v>
      </c>
      <c r="D26" s="135">
        <v>100000</v>
      </c>
      <c r="E26" s="134">
        <f>5809482/3.07</f>
        <v>1892339.4136807818</v>
      </c>
      <c r="F26" s="125"/>
      <c r="G26" s="124"/>
      <c r="H26" s="125"/>
      <c r="I26" s="125"/>
      <c r="J26" s="125"/>
      <c r="K26" s="125"/>
      <c r="L26" s="125"/>
      <c r="M26" s="125"/>
      <c r="N26" s="125"/>
      <c r="O26" s="125"/>
      <c r="P26" s="125">
        <f t="shared" si="0"/>
        <v>0</v>
      </c>
    </row>
    <row r="27" spans="1:16" ht="28.5" customHeight="1" x14ac:dyDescent="0.25">
      <c r="A27" s="132"/>
      <c r="B27" s="125" t="s">
        <v>152</v>
      </c>
      <c r="C27" s="125"/>
      <c r="D27" s="131">
        <v>160000</v>
      </c>
      <c r="E27" s="125">
        <f>D27*10.5</f>
        <v>1680000</v>
      </c>
      <c r="F27" s="125"/>
      <c r="G27" s="124"/>
      <c r="H27" s="125"/>
      <c r="I27" s="125"/>
      <c r="J27" s="125"/>
      <c r="K27" s="125"/>
      <c r="L27" s="125"/>
      <c r="M27" s="125"/>
      <c r="N27" s="125"/>
      <c r="O27" s="125"/>
      <c r="P27" s="125">
        <f t="shared" si="0"/>
        <v>0</v>
      </c>
    </row>
    <row r="28" spans="1:16" ht="26.25" customHeight="1" x14ac:dyDescent="0.25">
      <c r="A28" s="132"/>
      <c r="B28" s="134" t="s">
        <v>153</v>
      </c>
      <c r="C28" s="134"/>
      <c r="D28" s="135">
        <v>150000</v>
      </c>
      <c r="E28" s="134">
        <v>400000</v>
      </c>
      <c r="F28" s="125"/>
      <c r="G28" s="124"/>
      <c r="H28" s="125"/>
      <c r="I28" s="125"/>
      <c r="J28" s="125"/>
      <c r="K28" s="125"/>
      <c r="L28" s="125"/>
      <c r="M28" s="125"/>
      <c r="N28" s="125"/>
      <c r="O28" s="125"/>
      <c r="P28" s="125">
        <f t="shared" si="0"/>
        <v>0</v>
      </c>
    </row>
    <row r="29" spans="1:16" ht="31.5" customHeight="1" x14ac:dyDescent="0.25">
      <c r="A29" s="136" t="s">
        <v>154</v>
      </c>
      <c r="B29" s="136"/>
      <c r="C29" s="136"/>
      <c r="D29" s="113" t="s">
        <v>155</v>
      </c>
      <c r="E29" s="137">
        <f>SUM(E7:E28)</f>
        <v>16135195.635179155</v>
      </c>
      <c r="F29" s="137"/>
      <c r="G29" s="138"/>
      <c r="H29" s="132"/>
      <c r="I29" s="132"/>
      <c r="J29" s="132"/>
      <c r="K29" s="132"/>
      <c r="L29" s="132"/>
      <c r="M29" s="132"/>
      <c r="N29" s="132"/>
      <c r="O29" s="132"/>
      <c r="P29" s="139">
        <f>SUM(P7:P26)</f>
        <v>11577398.4</v>
      </c>
    </row>
    <row r="31" spans="1:16" x14ac:dyDescent="0.25">
      <c r="D31" s="81"/>
      <c r="E31" s="81"/>
      <c r="F31" s="81"/>
      <c r="G31" s="81"/>
    </row>
    <row r="32" spans="1:16" x14ac:dyDescent="0.25">
      <c r="D32" s="81"/>
      <c r="E32" s="81"/>
      <c r="F32" s="81"/>
      <c r="G32" s="81"/>
    </row>
    <row r="33" spans="4:7" x14ac:dyDescent="0.25">
      <c r="D33" s="81"/>
      <c r="E33" s="140"/>
      <c r="F33" s="140"/>
      <c r="G33" s="81"/>
    </row>
    <row r="34" spans="4:7" x14ac:dyDescent="0.25">
      <c r="D34" s="81"/>
      <c r="E34" s="81"/>
      <c r="F34" s="81"/>
      <c r="G34" s="81"/>
    </row>
    <row r="35" spans="4:7" x14ac:dyDescent="0.25">
      <c r="D35" s="81"/>
      <c r="E35" s="81"/>
      <c r="F35" s="81"/>
      <c r="G35" s="81"/>
    </row>
    <row r="36" spans="4:7" x14ac:dyDescent="0.25">
      <c r="D36" s="81"/>
      <c r="E36" s="141"/>
      <c r="F36" s="141"/>
      <c r="G36" s="81"/>
    </row>
    <row r="37" spans="4:7" x14ac:dyDescent="0.25">
      <c r="D37" s="81"/>
      <c r="E37" s="141"/>
      <c r="F37" s="141"/>
      <c r="G37" s="81"/>
    </row>
    <row r="38" spans="4:7" x14ac:dyDescent="0.25">
      <c r="D38" s="81"/>
      <c r="E38" s="141"/>
      <c r="F38" s="141"/>
      <c r="G38" s="81"/>
    </row>
    <row r="39" spans="4:7" x14ac:dyDescent="0.25">
      <c r="D39" s="81"/>
      <c r="E39" s="141"/>
      <c r="F39" s="141"/>
      <c r="G39" s="81"/>
    </row>
    <row r="40" spans="4:7" x14ac:dyDescent="0.25">
      <c r="D40" s="81"/>
      <c r="E40" s="81"/>
      <c r="F40" s="81"/>
      <c r="G40" s="81"/>
    </row>
    <row r="41" spans="4:7" x14ac:dyDescent="0.25">
      <c r="D41" s="81"/>
      <c r="E41" s="142"/>
      <c r="F41" s="142"/>
      <c r="G41" s="81"/>
    </row>
    <row r="42" spans="4:7" x14ac:dyDescent="0.25">
      <c r="D42" s="81"/>
      <c r="E42" s="81"/>
      <c r="F42" s="81"/>
      <c r="G42" s="81"/>
    </row>
    <row r="43" spans="4:7" x14ac:dyDescent="0.25">
      <c r="D43" s="81"/>
      <c r="E43" s="143"/>
      <c r="F43" s="143"/>
      <c r="G43" s="81"/>
    </row>
    <row r="44" spans="4:7" x14ac:dyDescent="0.25">
      <c r="D44" s="81"/>
      <c r="E44" s="81"/>
      <c r="F44" s="81"/>
      <c r="G44" s="81"/>
    </row>
    <row r="45" spans="4:7" x14ac:dyDescent="0.25">
      <c r="D45" s="81"/>
      <c r="E45" s="81"/>
      <c r="F45" s="81"/>
      <c r="G45" s="81"/>
    </row>
  </sheetData>
  <mergeCells count="3">
    <mergeCell ref="C5:E5"/>
    <mergeCell ref="G5:P5"/>
    <mergeCell ref="A29:C2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60" zoomScaleNormal="60" workbookViewId="0">
      <selection activeCell="B13" sqref="B13"/>
    </sheetView>
  </sheetViews>
  <sheetFormatPr defaultColWidth="20.7109375" defaultRowHeight="15" x14ac:dyDescent="0.2"/>
  <cols>
    <col min="1" max="1" width="3.85546875" style="1" customWidth="1"/>
    <col min="2" max="2" width="20.7109375" style="1"/>
    <col min="3" max="3" width="20.28515625" style="1" customWidth="1"/>
    <col min="4" max="4" width="27.140625" style="1" customWidth="1"/>
    <col min="5" max="5" width="29.42578125" style="1" customWidth="1"/>
    <col min="6" max="6" width="26" style="10" customWidth="1"/>
    <col min="7" max="7" width="27.42578125" style="1" customWidth="1"/>
    <col min="8" max="8" width="21.85546875" style="1" customWidth="1"/>
    <col min="9" max="9" width="32" style="1" customWidth="1"/>
    <col min="10" max="10" width="31.85546875" style="1" bestFit="1" customWidth="1"/>
    <col min="11" max="11" width="24.7109375" style="1" customWidth="1"/>
    <col min="12" max="12" width="29" style="1" customWidth="1"/>
    <col min="13" max="13" width="22.7109375" style="1" customWidth="1"/>
    <col min="14" max="14" width="27.7109375" style="1" bestFit="1" customWidth="1"/>
    <col min="15" max="15" width="23.42578125" style="1" customWidth="1"/>
    <col min="16" max="16" width="23.85546875" style="1" customWidth="1"/>
    <col min="17" max="17" width="21.5703125" style="1" customWidth="1"/>
    <col min="18" max="18" width="17.140625" style="1" customWidth="1"/>
    <col min="19" max="16384" width="20.7109375" style="1"/>
  </cols>
  <sheetData>
    <row r="1" spans="1:18" ht="57.6" customHeight="1" x14ac:dyDescent="0.2">
      <c r="A1" s="58" t="s">
        <v>20</v>
      </c>
      <c r="B1" s="58"/>
      <c r="C1" s="58"/>
      <c r="D1" s="58"/>
      <c r="E1" s="58"/>
      <c r="F1" s="58"/>
      <c r="G1" s="58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83.25" customHeight="1" x14ac:dyDescent="0.2">
      <c r="A2" s="59" t="s">
        <v>0</v>
      </c>
      <c r="B2" s="59" t="s">
        <v>1</v>
      </c>
      <c r="C2" s="42" t="s">
        <v>2</v>
      </c>
      <c r="D2" s="42" t="s">
        <v>9</v>
      </c>
      <c r="E2" s="42" t="s">
        <v>3</v>
      </c>
      <c r="F2" s="30" t="s">
        <v>69</v>
      </c>
      <c r="G2" s="42" t="s">
        <v>12</v>
      </c>
      <c r="H2" s="42" t="s">
        <v>10</v>
      </c>
      <c r="I2" s="51" t="s">
        <v>15</v>
      </c>
      <c r="J2" s="51"/>
      <c r="K2" s="51"/>
      <c r="L2" s="51"/>
      <c r="M2" s="51"/>
      <c r="N2" s="51"/>
      <c r="O2" s="51"/>
      <c r="P2" s="51"/>
      <c r="Q2" s="51"/>
      <c r="R2" s="51"/>
    </row>
    <row r="3" spans="1:18" ht="78.75" customHeight="1" x14ac:dyDescent="0.2">
      <c r="A3" s="59"/>
      <c r="B3" s="59"/>
      <c r="C3" s="42"/>
      <c r="D3" s="42"/>
      <c r="E3" s="42"/>
      <c r="F3" s="31"/>
      <c r="G3" s="42"/>
      <c r="H3" s="42"/>
      <c r="I3" s="43" t="s">
        <v>46</v>
      </c>
      <c r="J3" s="44"/>
      <c r="K3" s="51" t="s">
        <v>17</v>
      </c>
      <c r="L3" s="51"/>
      <c r="M3" s="51"/>
      <c r="N3" s="51"/>
      <c r="O3" s="51"/>
      <c r="P3" s="51"/>
      <c r="Q3" s="51"/>
      <c r="R3" s="51"/>
    </row>
    <row r="4" spans="1:18" ht="59.25" customHeight="1" x14ac:dyDescent="0.2">
      <c r="A4" s="59" t="s">
        <v>0</v>
      </c>
      <c r="B4" s="59"/>
      <c r="C4" s="42"/>
      <c r="D4" s="42"/>
      <c r="E4" s="42"/>
      <c r="F4" s="32"/>
      <c r="G4" s="42"/>
      <c r="H4" s="42"/>
      <c r="I4" s="45"/>
      <c r="J4" s="46"/>
      <c r="K4" s="49" t="s">
        <v>47</v>
      </c>
      <c r="L4" s="50"/>
      <c r="M4" s="52" t="s">
        <v>16</v>
      </c>
      <c r="N4" s="53"/>
      <c r="O4" s="54" t="s">
        <v>48</v>
      </c>
      <c r="P4" s="55"/>
      <c r="Q4" s="56" t="s">
        <v>49</v>
      </c>
      <c r="R4" s="57"/>
    </row>
    <row r="5" spans="1:18" ht="78.75" x14ac:dyDescent="0.2">
      <c r="A5" s="60">
        <v>2</v>
      </c>
      <c r="B5" s="71" t="s">
        <v>4</v>
      </c>
      <c r="C5" s="68" t="s">
        <v>5</v>
      </c>
      <c r="D5" s="13" t="s">
        <v>14</v>
      </c>
      <c r="E5" s="12">
        <v>250</v>
      </c>
      <c r="F5" s="69" t="s">
        <v>31</v>
      </c>
      <c r="G5" s="72" t="s">
        <v>13</v>
      </c>
      <c r="H5" s="12" t="s">
        <v>11</v>
      </c>
      <c r="I5" s="2" t="s">
        <v>30</v>
      </c>
      <c r="J5" s="3" t="s">
        <v>18</v>
      </c>
      <c r="K5" s="4" t="s">
        <v>21</v>
      </c>
      <c r="L5" s="4">
        <v>60000</v>
      </c>
      <c r="M5" s="8" t="s">
        <v>22</v>
      </c>
      <c r="N5" s="7">
        <v>60000</v>
      </c>
      <c r="O5" s="6" t="s">
        <v>23</v>
      </c>
      <c r="P5" s="6">
        <v>60000</v>
      </c>
      <c r="Q5" s="9" t="s">
        <v>24</v>
      </c>
      <c r="R5" s="9">
        <v>70000</v>
      </c>
    </row>
    <row r="6" spans="1:18" ht="88.15" customHeight="1" x14ac:dyDescent="0.2">
      <c r="A6" s="60"/>
      <c r="B6" s="71"/>
      <c r="C6" s="68" t="s">
        <v>50</v>
      </c>
      <c r="D6" s="14" t="s">
        <v>14</v>
      </c>
      <c r="E6" s="12">
        <v>150</v>
      </c>
      <c r="F6" s="70" t="s">
        <v>32</v>
      </c>
      <c r="G6" s="73"/>
      <c r="H6" s="12" t="s">
        <v>11</v>
      </c>
      <c r="I6" s="2" t="s">
        <v>30</v>
      </c>
      <c r="J6" s="3" t="s">
        <v>19</v>
      </c>
      <c r="K6" s="5" t="s">
        <v>25</v>
      </c>
      <c r="L6" s="4">
        <v>60000</v>
      </c>
      <c r="M6" s="8" t="s">
        <v>26</v>
      </c>
      <c r="N6" s="7">
        <v>60000</v>
      </c>
      <c r="O6" s="6" t="s">
        <v>27</v>
      </c>
      <c r="P6" s="6">
        <v>80000</v>
      </c>
      <c r="Q6" s="9" t="s">
        <v>28</v>
      </c>
      <c r="R6" s="9">
        <v>100000</v>
      </c>
    </row>
    <row r="7" spans="1:18" ht="88.15" customHeight="1" x14ac:dyDescent="0.2">
      <c r="A7" s="60"/>
      <c r="B7" s="71"/>
      <c r="C7" s="12" t="s">
        <v>51</v>
      </c>
      <c r="D7" s="14" t="s">
        <v>14</v>
      </c>
      <c r="E7" s="12">
        <v>400</v>
      </c>
      <c r="F7" s="62" t="s">
        <v>33</v>
      </c>
      <c r="G7" s="73"/>
      <c r="H7" s="12" t="s">
        <v>11</v>
      </c>
      <c r="I7" s="2" t="s">
        <v>29</v>
      </c>
      <c r="J7" s="3" t="s">
        <v>19</v>
      </c>
      <c r="K7" s="5" t="s">
        <v>25</v>
      </c>
      <c r="L7" s="5"/>
      <c r="M7" s="8" t="s">
        <v>26</v>
      </c>
      <c r="N7" s="7"/>
      <c r="O7" s="6" t="s">
        <v>27</v>
      </c>
      <c r="P7" s="6"/>
      <c r="Q7" s="9" t="s">
        <v>28</v>
      </c>
      <c r="R7" s="9"/>
    </row>
    <row r="8" spans="1:18" ht="88.15" customHeight="1" x14ac:dyDescent="0.2">
      <c r="A8" s="60"/>
      <c r="B8" s="71"/>
      <c r="C8" s="12" t="s">
        <v>6</v>
      </c>
      <c r="D8" s="14" t="s">
        <v>14</v>
      </c>
      <c r="E8" s="12">
        <v>200</v>
      </c>
      <c r="F8" s="62"/>
      <c r="G8" s="73"/>
      <c r="H8" s="12" t="s">
        <v>11</v>
      </c>
      <c r="I8" s="2" t="s">
        <v>30</v>
      </c>
      <c r="J8" s="3" t="s">
        <v>19</v>
      </c>
      <c r="K8" s="5" t="s">
        <v>25</v>
      </c>
      <c r="L8" s="5"/>
      <c r="M8" s="8" t="s">
        <v>26</v>
      </c>
      <c r="N8" s="7"/>
      <c r="O8" s="6" t="s">
        <v>27</v>
      </c>
      <c r="P8" s="6"/>
      <c r="Q8" s="9" t="s">
        <v>28</v>
      </c>
      <c r="R8" s="9"/>
    </row>
    <row r="9" spans="1:18" ht="88.15" customHeight="1" x14ac:dyDescent="0.2">
      <c r="A9" s="60"/>
      <c r="B9" s="71"/>
      <c r="C9" s="12" t="s">
        <v>7</v>
      </c>
      <c r="D9" s="14" t="s">
        <v>14</v>
      </c>
      <c r="E9" s="12">
        <v>300</v>
      </c>
      <c r="F9" s="62"/>
      <c r="G9" s="73"/>
      <c r="H9" s="12" t="s">
        <v>11</v>
      </c>
      <c r="I9" s="2" t="s">
        <v>30</v>
      </c>
      <c r="J9" s="3" t="s">
        <v>19</v>
      </c>
      <c r="K9" s="5" t="s">
        <v>25</v>
      </c>
      <c r="L9" s="5"/>
      <c r="M9" s="8" t="s">
        <v>26</v>
      </c>
      <c r="N9" s="7"/>
      <c r="O9" s="6" t="s">
        <v>27</v>
      </c>
      <c r="P9" s="6"/>
      <c r="Q9" s="9" t="s">
        <v>28</v>
      </c>
      <c r="R9" s="9"/>
    </row>
    <row r="10" spans="1:18" ht="166.5" customHeight="1" x14ac:dyDescent="0.2">
      <c r="A10" s="61"/>
      <c r="B10" s="71"/>
      <c r="C10" s="12" t="s">
        <v>8</v>
      </c>
      <c r="D10" s="11" t="s">
        <v>14</v>
      </c>
      <c r="E10" s="12">
        <v>500</v>
      </c>
      <c r="F10" s="63"/>
      <c r="G10" s="74"/>
      <c r="H10" s="12" t="s">
        <v>11</v>
      </c>
      <c r="I10" s="2" t="s">
        <v>30</v>
      </c>
      <c r="J10" s="3" t="s">
        <v>19</v>
      </c>
      <c r="K10" s="5" t="s">
        <v>25</v>
      </c>
      <c r="L10" s="5"/>
      <c r="M10" s="8" t="s">
        <v>26</v>
      </c>
      <c r="N10" s="7"/>
      <c r="O10" s="6" t="s">
        <v>27</v>
      </c>
      <c r="P10" s="6"/>
      <c r="Q10" s="9" t="s">
        <v>28</v>
      </c>
      <c r="R10" s="9"/>
    </row>
    <row r="11" spans="1:18" ht="110.25" customHeight="1" x14ac:dyDescent="0.2">
      <c r="B11" s="75" t="s">
        <v>34</v>
      </c>
      <c r="C11" s="17" t="s">
        <v>35</v>
      </c>
      <c r="D11" s="16" t="s">
        <v>36</v>
      </c>
      <c r="E11" s="15">
        <v>250</v>
      </c>
      <c r="F11" s="26" t="s">
        <v>52</v>
      </c>
      <c r="G11" s="28">
        <v>1050000</v>
      </c>
      <c r="H11" s="18" t="s">
        <v>11</v>
      </c>
      <c r="I11" s="36" t="s">
        <v>58</v>
      </c>
      <c r="J11" s="38"/>
      <c r="K11" s="36"/>
      <c r="L11" s="37"/>
      <c r="M11" s="37"/>
      <c r="N11" s="37"/>
      <c r="O11" s="37"/>
      <c r="P11" s="37"/>
      <c r="Q11" s="37"/>
      <c r="R11" s="38"/>
    </row>
    <row r="12" spans="1:18" ht="90" customHeight="1" x14ac:dyDescent="0.2">
      <c r="B12" s="16" t="s">
        <v>37</v>
      </c>
      <c r="C12" s="18" t="s">
        <v>38</v>
      </c>
      <c r="D12" s="16" t="s">
        <v>39</v>
      </c>
      <c r="E12" s="19"/>
      <c r="F12" s="26" t="s">
        <v>53</v>
      </c>
      <c r="G12" s="29">
        <v>478240.4</v>
      </c>
      <c r="H12" s="18" t="s">
        <v>11</v>
      </c>
      <c r="I12" s="47" t="s">
        <v>43</v>
      </c>
      <c r="J12" s="48"/>
      <c r="K12" s="33"/>
      <c r="L12" s="34"/>
      <c r="M12" s="34"/>
      <c r="N12" s="34"/>
      <c r="O12" s="34"/>
      <c r="P12" s="34"/>
      <c r="Q12" s="34"/>
      <c r="R12" s="35"/>
    </row>
    <row r="13" spans="1:18" ht="159.75" customHeight="1" x14ac:dyDescent="0.2">
      <c r="B13" s="16" t="s">
        <v>40</v>
      </c>
      <c r="C13" s="18" t="s">
        <v>41</v>
      </c>
      <c r="D13" s="18" t="s">
        <v>42</v>
      </c>
      <c r="E13" s="20">
        <v>240000</v>
      </c>
      <c r="F13" s="27" t="s">
        <v>44</v>
      </c>
      <c r="G13" s="29">
        <v>2520000</v>
      </c>
      <c r="H13" s="15" t="s">
        <v>11</v>
      </c>
      <c r="I13" s="47" t="s">
        <v>68</v>
      </c>
      <c r="J13" s="48"/>
      <c r="K13" s="36" t="s">
        <v>45</v>
      </c>
      <c r="L13" s="37"/>
      <c r="M13" s="37"/>
      <c r="N13" s="37"/>
      <c r="O13" s="37"/>
      <c r="P13" s="37"/>
      <c r="Q13" s="37"/>
      <c r="R13" s="38"/>
    </row>
    <row r="14" spans="1:18" ht="110.25" customHeight="1" x14ac:dyDescent="0.2">
      <c r="B14" s="21" t="s">
        <v>55</v>
      </c>
      <c r="C14" s="22" t="s">
        <v>54</v>
      </c>
      <c r="D14" s="22" t="s">
        <v>57</v>
      </c>
      <c r="E14" s="23">
        <v>240000</v>
      </c>
      <c r="F14" s="27" t="s">
        <v>65</v>
      </c>
      <c r="G14" s="22">
        <v>253000</v>
      </c>
      <c r="H14" s="24" t="s">
        <v>11</v>
      </c>
      <c r="I14" s="22" t="s">
        <v>56</v>
      </c>
      <c r="J14" s="22" t="s">
        <v>70</v>
      </c>
      <c r="K14" s="64"/>
      <c r="L14" s="65"/>
      <c r="M14" s="65"/>
      <c r="N14" s="65"/>
      <c r="O14" s="65"/>
      <c r="P14" s="65"/>
      <c r="Q14" s="65"/>
      <c r="R14" s="66"/>
    </row>
    <row r="15" spans="1:18" ht="95.25" customHeight="1" x14ac:dyDescent="0.2">
      <c r="B15" s="22" t="s">
        <v>60</v>
      </c>
      <c r="C15" s="22" t="s">
        <v>59</v>
      </c>
      <c r="D15" s="22" t="s">
        <v>63</v>
      </c>
      <c r="E15" s="23">
        <v>100000</v>
      </c>
      <c r="F15" s="27" t="s">
        <v>66</v>
      </c>
      <c r="G15" s="22">
        <v>298000</v>
      </c>
      <c r="H15" s="24" t="s">
        <v>11</v>
      </c>
      <c r="I15" s="22" t="s">
        <v>67</v>
      </c>
      <c r="J15" s="22" t="s">
        <v>70</v>
      </c>
      <c r="K15" s="39"/>
      <c r="L15" s="40"/>
      <c r="M15" s="40"/>
      <c r="N15" s="40"/>
      <c r="O15" s="40"/>
      <c r="P15" s="40"/>
      <c r="Q15" s="40"/>
      <c r="R15" s="41"/>
    </row>
    <row r="16" spans="1:18" ht="110.25" customHeight="1" x14ac:dyDescent="0.2">
      <c r="B16" s="22" t="s">
        <v>62</v>
      </c>
      <c r="C16" s="22" t="s">
        <v>61</v>
      </c>
      <c r="D16" s="22" t="s">
        <v>64</v>
      </c>
      <c r="E16" s="23">
        <v>203520</v>
      </c>
      <c r="F16" s="25"/>
      <c r="G16" s="22">
        <v>4606920</v>
      </c>
      <c r="H16" s="24"/>
      <c r="I16" s="18"/>
      <c r="J16" s="22" t="s">
        <v>70</v>
      </c>
      <c r="K16" s="39"/>
      <c r="L16" s="40"/>
      <c r="M16" s="40"/>
      <c r="N16" s="40"/>
      <c r="O16" s="40"/>
      <c r="P16" s="40"/>
      <c r="Q16" s="40"/>
      <c r="R16" s="41"/>
    </row>
  </sheetData>
  <mergeCells count="30">
    <mergeCell ref="K16:R16"/>
    <mergeCell ref="A1:G1"/>
    <mergeCell ref="A2:A4"/>
    <mergeCell ref="A5:A10"/>
    <mergeCell ref="B5:B10"/>
    <mergeCell ref="G5:G10"/>
    <mergeCell ref="F7:F10"/>
    <mergeCell ref="B2:B4"/>
    <mergeCell ref="C2:C4"/>
    <mergeCell ref="D2:D4"/>
    <mergeCell ref="E2:E4"/>
    <mergeCell ref="G2:G4"/>
    <mergeCell ref="K14:R14"/>
    <mergeCell ref="H1:R1"/>
    <mergeCell ref="K11:R11"/>
    <mergeCell ref="F2:F4"/>
    <mergeCell ref="K12:R12"/>
    <mergeCell ref="K13:R13"/>
    <mergeCell ref="K15:R15"/>
    <mergeCell ref="H2:H4"/>
    <mergeCell ref="I3:J4"/>
    <mergeCell ref="I11:J11"/>
    <mergeCell ref="I13:J13"/>
    <mergeCell ref="I12:J12"/>
    <mergeCell ref="K4:L4"/>
    <mergeCell ref="K3:R3"/>
    <mergeCell ref="I2:R2"/>
    <mergeCell ref="M4:N4"/>
    <mergeCell ref="O4:P4"/>
    <mergeCell ref="Q4:R4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დიაგნოსტიკა</vt:lpstr>
      <vt:lpstr>PCR</vt:lpstr>
    </vt:vector>
  </TitlesOfParts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wb323203</dc:creator>
  <cp:lastModifiedBy>Nino Kvernadze</cp:lastModifiedBy>
  <cp:lastPrinted>2020-07-13T11:33:32Z</cp:lastPrinted>
  <dcterms:created xsi:type="dcterms:W3CDTF">2008-08-01T19:30:21Z</dcterms:created>
  <dcterms:modified xsi:type="dcterms:W3CDTF">2020-09-04T09:30:58Z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