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ik.sise\user\somuser$\kaija.kasekamp\Isiklik\Georgia\Kulumudeliks\"/>
    </mc:Choice>
  </mc:AlternateContent>
  <xr:revisionPtr revIDLastSave="0" documentId="8_{CDD2885D-953A-459B-8A26-FF6E86145FA6}" xr6:coauthVersionLast="45" xr6:coauthVersionMax="45" xr10:uidLastSave="{00000000-0000-0000-0000-000000000000}"/>
  <bookViews>
    <workbookView xWindow="-110" yWindow="-110" windowWidth="19420" windowHeight="10420" xr2:uid="{CA11B112-9230-45A4-B348-71886C593297}"/>
  </bookViews>
  <sheets>
    <sheet name="List of NCD Medication" sheetId="1" r:id="rId1"/>
  </sheets>
  <externalReferences>
    <externalReference r:id="rId2"/>
  </externalReferences>
  <definedNames>
    <definedName name="_xlnm._FilterDatabase" localSheetId="0" hidden="1">'List of NCD Medication'!$A$1:$E$19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1" l="1"/>
  <c r="C27" i="1"/>
  <c r="C26" i="1"/>
  <c r="E19" i="1"/>
  <c r="F19" i="1" s="1"/>
  <c r="D19" i="1"/>
  <c r="E18" i="1"/>
  <c r="F18" i="1" s="1"/>
  <c r="D18" i="1"/>
  <c r="F17" i="1"/>
  <c r="E17" i="1"/>
  <c r="D17" i="1"/>
  <c r="E16" i="1"/>
  <c r="F16" i="1" s="1"/>
  <c r="D16" i="1"/>
  <c r="F15" i="1"/>
  <c r="E15" i="1"/>
  <c r="D15" i="1"/>
  <c r="F14" i="1"/>
  <c r="D14" i="1"/>
  <c r="E13" i="1"/>
  <c r="F13" i="1" s="1"/>
  <c r="D13" i="1"/>
  <c r="F12" i="1"/>
  <c r="E12" i="1"/>
  <c r="D12" i="1"/>
  <c r="E11" i="1"/>
  <c r="F11" i="1" s="1"/>
  <c r="D11" i="1"/>
  <c r="G11" i="1" s="1"/>
  <c r="F10" i="1"/>
  <c r="D10" i="1"/>
  <c r="F9" i="1"/>
  <c r="D9" i="1"/>
  <c r="F8" i="1"/>
  <c r="D8" i="1"/>
  <c r="F7" i="1"/>
  <c r="D7" i="1"/>
  <c r="G7" i="1" s="1"/>
  <c r="F6" i="1"/>
  <c r="E6" i="1"/>
  <c r="D6" i="1"/>
  <c r="F5" i="1"/>
  <c r="D5" i="1"/>
  <c r="E4" i="1"/>
  <c r="F4" i="1" s="1"/>
  <c r="D4" i="1"/>
  <c r="F3" i="1"/>
  <c r="E3" i="1"/>
  <c r="D3" i="1"/>
  <c r="E2" i="1"/>
  <c r="F2" i="1" s="1"/>
  <c r="D2" i="1"/>
  <c r="G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tc={CABF5716-D390-4A7E-9892-F69DC3B91CFB}</author>
    <author>tc={D45EE4F3-F153-4171-B61E-3BE7A117D10C}</author>
  </authors>
  <commentList>
    <comment ref="D1" authorId="0" shapeId="0" xr:uid="{CABF5716-D390-4A7E-9892-F69DC3B91CFB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Target population based on cartias program</t>
      </text>
    </comment>
    <comment ref="E1" authorId="1" shapeId="0" xr:uid="{D45EE4F3-F153-4171-B61E-3BE7A117D10C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This is currently based on the marhet data</t>
      </text>
    </comment>
  </commentList>
</comments>
</file>

<file path=xl/sharedStrings.xml><?xml version="1.0" encoding="utf-8"?>
<sst xmlns="http://schemas.openxmlformats.org/spreadsheetml/2006/main" count="53" uniqueCount="35">
  <si>
    <t>Condition</t>
  </si>
  <si>
    <t>Medication Name</t>
  </si>
  <si>
    <t>days</t>
  </si>
  <si>
    <t>Number of people using this medication per year</t>
  </si>
  <si>
    <t>Price per dosage</t>
  </si>
  <si>
    <t>Cost  per year</t>
  </si>
  <si>
    <t>Med premium per package</t>
  </si>
  <si>
    <t>What are the state procrurement or price agreement prices? Culd you indicate the price for each of the listed medication.</t>
  </si>
  <si>
    <t>ASTHMA</t>
  </si>
  <si>
    <t>SALBUTAMOL 100mcg  4-6 Spraying</t>
  </si>
  <si>
    <t>What is the share of Asthma/diabetes/hypertension patients using particular drug?</t>
  </si>
  <si>
    <t>BECLOMETHAZONE 250MG Budesonide 0.5mg/2ml Suspension For Nebulization 1 X daily</t>
  </si>
  <si>
    <t>What is average cost per patient for each drug?</t>
  </si>
  <si>
    <t>SALBUTAMOL 2mg tablets 2 tabs in a day</t>
  </si>
  <si>
    <t>Who is eligyble currently?</t>
  </si>
  <si>
    <t>BECLOMETASONE Fluticazone 50/250mcg  3 spaying in a day</t>
  </si>
  <si>
    <t>Who should be eligyble?</t>
  </si>
  <si>
    <t>IPRATROPIUM BROMIDE aclidinium bromide 322mcg 2 spraying</t>
  </si>
  <si>
    <t>DIABETICS</t>
  </si>
  <si>
    <t>Insuline</t>
  </si>
  <si>
    <t>Metformine 2g per day</t>
  </si>
  <si>
    <t>Gliclazide 120mg per day</t>
  </si>
  <si>
    <t>Glimepiride 4mg per day</t>
  </si>
  <si>
    <t>HYPERTENSION</t>
  </si>
  <si>
    <t>VALSARTAN HCL Losartan/Hydrochlorthiazide 100/25mg 1 -2 tab in a day</t>
  </si>
  <si>
    <t xml:space="preserve">QUINAPRIL,HCL Enalapril 20 mg 2 tabs in a day </t>
  </si>
  <si>
    <t>FUROSEMIDE 40 mg 1 tab per day</t>
  </si>
  <si>
    <t>METHYDOPA 500 mg 4 tabs in a day</t>
  </si>
  <si>
    <t>RAMIPRIL 5mg 2 tabs in a day</t>
  </si>
  <si>
    <t>SPIRONOLACTONE 25 mg 4 tabs in a day</t>
  </si>
  <si>
    <t>HYDROCHLORTHIAZIDE 25 mg 1 tab in a day</t>
  </si>
  <si>
    <t>AMILORIDE 5mg 1 tab in a day</t>
  </si>
  <si>
    <t>INDAPAMIDE 25mg 1 tab in a day</t>
  </si>
  <si>
    <t>Total number of patients on ANY medication per condition per year</t>
  </si>
  <si>
    <t>ATHMATICS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</si>
</sst>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(* #,##0.00_);_(* \(#,##0.00\);_(* &quot;-&quot;??_);_(@_)"/>
  </numFmts>
  <fonts count="7" x14ac:knownFonts="1">
    <font>
      <sz val="11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186"/>
    </font>
    <font>
      <sz val="9"/>
      <color indexed="81"/>
      <name val="Segoe UI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D9E2F3"/>
        <bgColor rgb="FFD9E2F3"/>
      </patternFill>
    </fill>
    <fill>
      <patternFill patternType="solid">
        <fgColor rgb="FFFFFF00"/>
        <bgColor rgb="FFD9E2F3"/>
      </patternFill>
    </fill>
    <fill>
      <patternFill patternType="solid">
        <fgColor rgb="FFCCFFFF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FFFF00"/>
        <bgColor rgb="FFE2EFD9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3" borderId="1" xfId="0" applyFont="1" applyFill="1" applyBorder="1"/>
    <xf numFmtId="0" fontId="0" fillId="4" borderId="1" xfId="0" applyFill="1" applyBorder="1"/>
    <xf numFmtId="3" fontId="0" fillId="4" borderId="1" xfId="0" applyNumberFormat="1" applyFill="1" applyBorder="1"/>
    <xf numFmtId="164" fontId="4" fillId="5" borderId="1" xfId="0" applyNumberFormat="1" applyFont="1" applyFill="1" applyBorder="1" applyAlignment="1">
      <alignment horizontal="right" wrapText="1"/>
    </xf>
    <xf numFmtId="4" fontId="0" fillId="3" borderId="1" xfId="0" applyNumberFormat="1" applyFill="1" applyBorder="1"/>
    <xf numFmtId="3" fontId="2" fillId="3" borderId="1" xfId="0" applyNumberFormat="1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64" fontId="4" fillId="5" borderId="1" xfId="0" applyNumberFormat="1" applyFont="1" applyFill="1" applyBorder="1" applyAlignment="1">
      <alignment wrapText="1"/>
    </xf>
    <xf numFmtId="2" fontId="4" fillId="5" borderId="1" xfId="0" applyNumberFormat="1" applyFont="1" applyFill="1" applyBorder="1" applyAlignment="1">
      <alignment wrapText="1"/>
    </xf>
    <xf numFmtId="1" fontId="4" fillId="5" borderId="1" xfId="0" applyNumberFormat="1" applyFont="1" applyFill="1" applyBorder="1" applyAlignment="1">
      <alignment wrapText="1"/>
    </xf>
    <xf numFmtId="0" fontId="0" fillId="6" borderId="1" xfId="0" applyFill="1" applyBorder="1"/>
    <xf numFmtId="165" fontId="0" fillId="6" borderId="1" xfId="0" applyNumberFormat="1" applyFill="1" applyBorder="1"/>
    <xf numFmtId="3" fontId="0" fillId="6" borderId="1" xfId="0" applyNumberFormat="1" applyFill="1" applyBorder="1"/>
    <xf numFmtId="4" fontId="0" fillId="6" borderId="1" xfId="0" applyNumberFormat="1" applyFill="1" applyBorder="1"/>
    <xf numFmtId="3" fontId="2" fillId="6" borderId="1" xfId="0" applyNumberFormat="1" applyFont="1" applyFill="1" applyBorder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left"/>
    </xf>
    <xf numFmtId="0" fontId="0" fillId="7" borderId="1" xfId="0" applyFill="1" applyBorder="1"/>
    <xf numFmtId="0" fontId="0" fillId="8" borderId="1" xfId="0" applyFill="1" applyBorder="1"/>
    <xf numFmtId="3" fontId="0" fillId="8" borderId="1" xfId="0" applyNumberFormat="1" applyFill="1" applyBorder="1"/>
    <xf numFmtId="4" fontId="0" fillId="7" borderId="1" xfId="0" applyNumberFormat="1" applyFill="1" applyBorder="1"/>
    <xf numFmtId="3" fontId="5" fillId="7" borderId="1" xfId="0" applyNumberFormat="1" applyFont="1" applyFill="1" applyBorder="1" applyAlignment="1">
      <alignment vertical="center"/>
    </xf>
    <xf numFmtId="0" fontId="3" fillId="0" borderId="0" xfId="0" applyFont="1"/>
    <xf numFmtId="3" fontId="2" fillId="7" borderId="1" xfId="0" applyNumberFormat="1" applyFont="1" applyFill="1" applyBorder="1" applyAlignment="1">
      <alignment vertical="center"/>
    </xf>
    <xf numFmtId="3" fontId="0" fillId="0" borderId="0" xfId="0" applyNumberFormat="1"/>
    <xf numFmtId="4" fontId="0" fillId="0" borderId="0" xfId="0" applyNumberFormat="1"/>
    <xf numFmtId="0" fontId="2" fillId="2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top"/>
    </xf>
    <xf numFmtId="3" fontId="0" fillId="0" borderId="2" xfId="0" applyNumberForma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Isiklik\Georgia\Kulumudeliks\Costing_07_07_2020_minist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impact"/>
      <sheetName val="Capitation_summary"/>
      <sheetName val="Model Assumptions"/>
      <sheetName val="Minimum_costs"/>
      <sheetName val="0-14"/>
      <sheetName val="Hypertension"/>
      <sheetName val="Diabetes"/>
      <sheetName val="Asthma"/>
      <sheetName val="List of NCD Medication"/>
      <sheetName val="NCD summary"/>
      <sheetName val="Tests"/>
      <sheetName val="Salary"/>
      <sheetName val="Rooms"/>
      <sheetName val="Medical equipment"/>
      <sheetName val="Pharmaceuticals"/>
      <sheetName val="Other_costs"/>
      <sheetName val="Age Distribution"/>
      <sheetName val="Tests_usage"/>
    </sheetNames>
    <sheetDataSet>
      <sheetData sheetId="0"/>
      <sheetData sheetId="1"/>
      <sheetData sheetId="2"/>
      <sheetData sheetId="3"/>
      <sheetData sheetId="4"/>
      <sheetData sheetId="5">
        <row r="1">
          <cell r="R1">
            <v>1117792</v>
          </cell>
        </row>
        <row r="3">
          <cell r="R3">
            <v>782454.39999999991</v>
          </cell>
        </row>
        <row r="4">
          <cell r="R4">
            <v>782454.39999999991</v>
          </cell>
        </row>
        <row r="5">
          <cell r="R5">
            <v>782454.39999999991</v>
          </cell>
        </row>
        <row r="6">
          <cell r="R6">
            <v>782454.39999999991</v>
          </cell>
        </row>
        <row r="7">
          <cell r="R7">
            <v>782454.39999999991</v>
          </cell>
        </row>
        <row r="8">
          <cell r="R8">
            <v>782454.39999999991</v>
          </cell>
        </row>
        <row r="10">
          <cell r="R10">
            <v>782454.39999999991</v>
          </cell>
        </row>
        <row r="11">
          <cell r="R11">
            <v>782454.39999999991</v>
          </cell>
        </row>
      </sheetData>
      <sheetData sheetId="6">
        <row r="3">
          <cell r="R3">
            <v>76672</v>
          </cell>
        </row>
        <row r="4">
          <cell r="R4">
            <v>53670.399999999994</v>
          </cell>
        </row>
        <row r="5">
          <cell r="R5">
            <v>53670.399999999994</v>
          </cell>
        </row>
        <row r="6">
          <cell r="R6">
            <v>53670.399999999994</v>
          </cell>
        </row>
        <row r="7">
          <cell r="R7">
            <v>53670.399999999994</v>
          </cell>
        </row>
      </sheetData>
      <sheetData sheetId="7">
        <row r="3">
          <cell r="R3">
            <v>11774</v>
          </cell>
        </row>
        <row r="4">
          <cell r="R4">
            <v>5887</v>
          </cell>
        </row>
        <row r="5">
          <cell r="R5">
            <v>5887</v>
          </cell>
        </row>
        <row r="6">
          <cell r="R6">
            <v>5887</v>
          </cell>
        </row>
        <row r="7">
          <cell r="R7">
            <v>5887</v>
          </cell>
        </row>
        <row r="8">
          <cell r="R8">
            <v>5887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aija Kasekamp" id="{FFF9FC84-750A-4567-A33E-F90F06433719}" userId="S::kaija.kasekamp@sm.ee::51e54c2e-ed9f-4ed8-be0a-3847c0ff74d7" providerId="AD"/>
</personList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" dT="2020-07-08T10:58:04.96" personId="{FFF9FC84-750A-4567-A33E-F90F06433719}" id="{CABF5716-D390-4A7E-9892-F69DC3B91CFB}">
    <text>Target population based on cartias program</text>
  </threadedComment>
  <threadedComment ref="E1" dT="2020-07-08T10:55:56.30" personId="{FFF9FC84-750A-4567-A33E-F90F06433719}" id="{D45EE4F3-F153-4171-B61E-3BE7A117D10C}">
    <text>This is currently based on the marhet data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627B1-3DE1-4E63-A093-64694E9B735A}">
  <sheetPr>
    <tabColor theme="9" tint="0.79998168889431442"/>
  </sheetPr>
  <dimension ref="A1:O28"/>
  <sheetViews>
    <sheetView tabSelected="1" workbookViewId="0">
      <pane ySplit="1" topLeftCell="A2" activePane="bottomLeft" state="frozen"/>
      <selection pane="bottomLeft" activeCell="I9" sqref="I9"/>
    </sheetView>
  </sheetViews>
  <sheetFormatPr defaultColWidth="14.453125" defaultRowHeight="14.5" x14ac:dyDescent="0.35"/>
  <cols>
    <col min="1" max="1" width="18.81640625" customWidth="1"/>
    <col min="2" max="2" width="23.26953125" customWidth="1"/>
    <col min="3" max="3" width="16.90625" customWidth="1"/>
    <col min="4" max="4" width="13.7265625" style="31" customWidth="1"/>
    <col min="5" max="5" width="9.7265625" customWidth="1"/>
    <col min="6" max="6" width="14.6328125" style="32" bestFit="1" customWidth="1"/>
    <col min="7" max="7" width="12.7265625" style="31" bestFit="1" customWidth="1"/>
    <col min="8" max="8" width="8.81640625" customWidth="1"/>
    <col min="9" max="9" width="41.36328125" customWidth="1"/>
    <col min="10" max="15" width="8.81640625" customWidth="1"/>
  </cols>
  <sheetData>
    <row r="1" spans="1:15" ht="72.5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2" t="s">
        <v>6</v>
      </c>
      <c r="H1" s="4"/>
      <c r="I1" s="5" t="s">
        <v>7</v>
      </c>
      <c r="J1" s="4"/>
      <c r="K1" s="4"/>
      <c r="L1" s="4"/>
      <c r="M1" s="4"/>
      <c r="N1" s="4"/>
      <c r="O1" s="4"/>
    </row>
    <row r="2" spans="1:15" ht="43.5" x14ac:dyDescent="0.35">
      <c r="A2" s="6" t="s">
        <v>8</v>
      </c>
      <c r="B2" s="7" t="s">
        <v>9</v>
      </c>
      <c r="C2" s="7">
        <v>365</v>
      </c>
      <c r="D2" s="8">
        <f>[1]Asthma!R4</f>
        <v>5887</v>
      </c>
      <c r="E2" s="9">
        <f>10.9/200</f>
        <v>5.45E-2</v>
      </c>
      <c r="F2" s="10">
        <f>C2*E2</f>
        <v>19.892499999999998</v>
      </c>
      <c r="G2" s="11">
        <f>SUM(F2:F6)*D2</f>
        <v>2067317.1855000001</v>
      </c>
      <c r="I2" s="12" t="s">
        <v>10</v>
      </c>
      <c r="J2" s="13"/>
      <c r="K2" s="13"/>
    </row>
    <row r="3" spans="1:15" x14ac:dyDescent="0.35">
      <c r="A3" s="6" t="s">
        <v>8</v>
      </c>
      <c r="B3" s="7" t="s">
        <v>11</v>
      </c>
      <c r="C3" s="7">
        <v>365</v>
      </c>
      <c r="D3" s="8">
        <f>[1]Asthma!R5</f>
        <v>5887</v>
      </c>
      <c r="E3" s="14">
        <f>29.8/(250/0.5)</f>
        <v>5.96E-2</v>
      </c>
      <c r="F3" s="10">
        <f t="shared" ref="F3:F6" si="0">C3*E3</f>
        <v>21.754000000000001</v>
      </c>
      <c r="G3" s="11"/>
      <c r="I3" s="12" t="s">
        <v>12</v>
      </c>
      <c r="J3" s="13"/>
      <c r="K3" s="13"/>
    </row>
    <row r="4" spans="1:15" x14ac:dyDescent="0.35">
      <c r="A4" s="6" t="s">
        <v>8</v>
      </c>
      <c r="B4" s="7" t="s">
        <v>13</v>
      </c>
      <c r="C4" s="7">
        <v>365</v>
      </c>
      <c r="D4" s="8">
        <f>[1]Asthma!R6</f>
        <v>5887</v>
      </c>
      <c r="E4" s="15">
        <f>12.2/20</f>
        <v>0.61</v>
      </c>
      <c r="F4" s="10">
        <f t="shared" si="0"/>
        <v>222.65</v>
      </c>
      <c r="G4" s="11"/>
      <c r="I4" s="12" t="s">
        <v>14</v>
      </c>
      <c r="J4" s="13"/>
      <c r="K4" s="13"/>
    </row>
    <row r="5" spans="1:15" x14ac:dyDescent="0.35">
      <c r="A5" s="6" t="s">
        <v>8</v>
      </c>
      <c r="B5" s="7" t="s">
        <v>15</v>
      </c>
      <c r="C5" s="7">
        <v>365</v>
      </c>
      <c r="D5" s="8">
        <f>[1]Asthma!R7</f>
        <v>5887</v>
      </c>
      <c r="E5" s="16"/>
      <c r="F5" s="10">
        <f t="shared" si="0"/>
        <v>0</v>
      </c>
      <c r="G5" s="11"/>
      <c r="I5" s="12" t="s">
        <v>16</v>
      </c>
      <c r="J5" s="13"/>
      <c r="K5" s="13"/>
    </row>
    <row r="6" spans="1:15" x14ac:dyDescent="0.35">
      <c r="A6" s="6" t="s">
        <v>8</v>
      </c>
      <c r="B6" s="7" t="s">
        <v>17</v>
      </c>
      <c r="C6" s="7">
        <v>365</v>
      </c>
      <c r="D6" s="8">
        <f>[1]Asthma!R8</f>
        <v>5887</v>
      </c>
      <c r="E6" s="15">
        <f>23.8/100</f>
        <v>0.23800000000000002</v>
      </c>
      <c r="F6" s="10">
        <f t="shared" si="0"/>
        <v>86.87</v>
      </c>
      <c r="G6" s="11"/>
    </row>
    <row r="7" spans="1:15" x14ac:dyDescent="0.35">
      <c r="A7" s="17" t="s">
        <v>18</v>
      </c>
      <c r="B7" s="17" t="s">
        <v>19</v>
      </c>
      <c r="C7" s="18">
        <v>365</v>
      </c>
      <c r="D7" s="19">
        <f>[1]Diabetes!R4</f>
        <v>53670.399999999994</v>
      </c>
      <c r="E7" s="18">
        <v>1.0367123287671201</v>
      </c>
      <c r="F7" s="20">
        <f>E7*C7</f>
        <v>378.39999999999884</v>
      </c>
      <c r="G7" s="21">
        <f>SUM(F7:F10)*D7</f>
        <v>36253818.495999932</v>
      </c>
      <c r="I7" s="22"/>
    </row>
    <row r="8" spans="1:15" x14ac:dyDescent="0.35">
      <c r="A8" s="17" t="s">
        <v>18</v>
      </c>
      <c r="B8" s="17" t="s">
        <v>20</v>
      </c>
      <c r="C8" s="18">
        <v>365</v>
      </c>
      <c r="D8" s="19">
        <f>[1]Diabetes!R5</f>
        <v>53670.399999999994</v>
      </c>
      <c r="E8" s="18">
        <v>0.19400000000000001</v>
      </c>
      <c r="F8" s="20">
        <f t="shared" ref="F8:F10" si="1">E8*C8</f>
        <v>70.81</v>
      </c>
      <c r="G8" s="21"/>
    </row>
    <row r="9" spans="1:15" x14ac:dyDescent="0.35">
      <c r="A9" s="17" t="s">
        <v>18</v>
      </c>
      <c r="B9" s="17" t="s">
        <v>21</v>
      </c>
      <c r="C9" s="18">
        <v>365</v>
      </c>
      <c r="D9" s="19">
        <f>[1]Diabetes!R6</f>
        <v>53670.399999999994</v>
      </c>
      <c r="E9" s="18">
        <v>0.44</v>
      </c>
      <c r="F9" s="20">
        <f t="shared" si="1"/>
        <v>160.6</v>
      </c>
      <c r="G9" s="21"/>
    </row>
    <row r="10" spans="1:15" x14ac:dyDescent="0.35">
      <c r="A10" s="17" t="s">
        <v>18</v>
      </c>
      <c r="B10" s="17" t="s">
        <v>22</v>
      </c>
      <c r="C10" s="18">
        <v>365</v>
      </c>
      <c r="D10" s="19">
        <f>[1]Diabetes!R7</f>
        <v>53670.399999999994</v>
      </c>
      <c r="E10" s="18">
        <v>0.17994520547945209</v>
      </c>
      <c r="F10" s="20">
        <f t="shared" si="1"/>
        <v>65.680000000000007</v>
      </c>
      <c r="G10" s="21"/>
      <c r="I10" s="23"/>
    </row>
    <row r="11" spans="1:15" x14ac:dyDescent="0.35">
      <c r="A11" s="24" t="s">
        <v>23</v>
      </c>
      <c r="B11" s="25" t="s">
        <v>24</v>
      </c>
      <c r="C11" s="7">
        <v>365</v>
      </c>
      <c r="D11" s="26">
        <f>[1]Hypertension!R3</f>
        <v>782454.39999999991</v>
      </c>
      <c r="E11" s="15">
        <f>12.1/(14/1.5)</f>
        <v>1.2964285714285713</v>
      </c>
      <c r="F11" s="27">
        <f>C11*E11</f>
        <v>473.1964285714285</v>
      </c>
      <c r="G11" s="28">
        <f>SUM(F11:F19)*D11</f>
        <v>2109104996.8559999</v>
      </c>
      <c r="I11" s="29"/>
    </row>
    <row r="12" spans="1:15" x14ac:dyDescent="0.35">
      <c r="A12" s="24" t="s">
        <v>23</v>
      </c>
      <c r="B12" s="25" t="s">
        <v>25</v>
      </c>
      <c r="C12" s="7">
        <v>365</v>
      </c>
      <c r="D12" s="26">
        <f>[1]Hypertension!R4</f>
        <v>782454.39999999991</v>
      </c>
      <c r="E12" s="15">
        <f>28.65/15</f>
        <v>1.91</v>
      </c>
      <c r="F12" s="27">
        <f t="shared" ref="F12:F19" si="2">C12*E12</f>
        <v>697.15</v>
      </c>
      <c r="G12" s="30"/>
      <c r="I12" s="23"/>
    </row>
    <row r="13" spans="1:15" x14ac:dyDescent="0.35">
      <c r="A13" s="24" t="s">
        <v>23</v>
      </c>
      <c r="B13" s="25" t="s">
        <v>26</v>
      </c>
      <c r="C13" s="7">
        <v>365</v>
      </c>
      <c r="D13" s="26">
        <f>[1]Hypertension!R5</f>
        <v>782454.39999999991</v>
      </c>
      <c r="E13" s="15">
        <f>1.4/50</f>
        <v>2.7999999999999997E-2</v>
      </c>
      <c r="F13" s="27">
        <f t="shared" si="2"/>
        <v>10.219999999999999</v>
      </c>
      <c r="G13" s="30"/>
      <c r="I13" s="29"/>
    </row>
    <row r="14" spans="1:15" x14ac:dyDescent="0.35">
      <c r="A14" s="24" t="s">
        <v>23</v>
      </c>
      <c r="B14" s="25" t="s">
        <v>27</v>
      </c>
      <c r="C14" s="7">
        <v>365</v>
      </c>
      <c r="D14" s="26">
        <f>[1]Hypertension!R6</f>
        <v>782454.39999999991</v>
      </c>
      <c r="E14" s="15"/>
      <c r="F14" s="27">
        <f t="shared" si="2"/>
        <v>0</v>
      </c>
      <c r="G14" s="30"/>
      <c r="I14" s="29"/>
    </row>
    <row r="15" spans="1:15" x14ac:dyDescent="0.35">
      <c r="A15" s="24" t="s">
        <v>23</v>
      </c>
      <c r="B15" s="25" t="s">
        <v>28</v>
      </c>
      <c r="C15" s="7">
        <v>365</v>
      </c>
      <c r="D15" s="26">
        <f>[1]Hypertension!R7</f>
        <v>782454.39999999991</v>
      </c>
      <c r="E15" s="15">
        <f>12.45/15</f>
        <v>0.83</v>
      </c>
      <c r="F15" s="27">
        <f t="shared" si="2"/>
        <v>302.95</v>
      </c>
      <c r="G15" s="30"/>
      <c r="I15" s="29"/>
    </row>
    <row r="16" spans="1:15" x14ac:dyDescent="0.35">
      <c r="A16" s="24" t="s">
        <v>23</v>
      </c>
      <c r="B16" s="25" t="s">
        <v>29</v>
      </c>
      <c r="C16" s="7">
        <v>365</v>
      </c>
      <c r="D16" s="26">
        <f>[1]Hypertension!R8</f>
        <v>782454.39999999991</v>
      </c>
      <c r="E16" s="15">
        <f>19.15/15</f>
        <v>1.2766666666666666</v>
      </c>
      <c r="F16" s="27">
        <f t="shared" si="2"/>
        <v>465.98333333333329</v>
      </c>
      <c r="G16" s="30"/>
      <c r="I16" s="29"/>
    </row>
    <row r="17" spans="1:9" x14ac:dyDescent="0.35">
      <c r="A17" s="24" t="s">
        <v>23</v>
      </c>
      <c r="B17" s="25" t="s">
        <v>30</v>
      </c>
      <c r="C17" s="7">
        <v>365</v>
      </c>
      <c r="D17" s="26">
        <f>[1]Hypertension!R8</f>
        <v>782454.39999999991</v>
      </c>
      <c r="E17" s="15">
        <f>29.01/20</f>
        <v>1.4505000000000001</v>
      </c>
      <c r="F17" s="27">
        <f t="shared" si="2"/>
        <v>529.4325</v>
      </c>
      <c r="G17" s="30"/>
      <c r="I17" s="22"/>
    </row>
    <row r="18" spans="1:9" x14ac:dyDescent="0.35">
      <c r="A18" s="24" t="s">
        <v>23</v>
      </c>
      <c r="B18" s="25" t="s">
        <v>31</v>
      </c>
      <c r="C18" s="7">
        <v>365</v>
      </c>
      <c r="D18" s="26">
        <f>[1]Hypertension!R10</f>
        <v>782454.39999999991</v>
      </c>
      <c r="E18" s="15">
        <f>23/50</f>
        <v>0.46</v>
      </c>
      <c r="F18" s="27">
        <f t="shared" si="2"/>
        <v>167.9</v>
      </c>
      <c r="G18" s="30"/>
    </row>
    <row r="19" spans="1:9" x14ac:dyDescent="0.35">
      <c r="A19" s="24" t="s">
        <v>23</v>
      </c>
      <c r="B19" s="25" t="s">
        <v>32</v>
      </c>
      <c r="C19" s="7">
        <v>365</v>
      </c>
      <c r="D19" s="26">
        <f>[1]Hypertension!R11</f>
        <v>782454.39999999991</v>
      </c>
      <c r="E19" s="15">
        <f>4/30</f>
        <v>0.13333333333333333</v>
      </c>
      <c r="F19" s="27">
        <f t="shared" si="2"/>
        <v>48.666666666666664</v>
      </c>
      <c r="G19" s="30"/>
    </row>
    <row r="25" spans="1:9" ht="58" x14ac:dyDescent="0.35">
      <c r="B25" s="33" t="s">
        <v>0</v>
      </c>
      <c r="C25" s="33" t="s">
        <v>33</v>
      </c>
    </row>
    <row r="26" spans="1:9" x14ac:dyDescent="0.35">
      <c r="B26" s="34" t="s">
        <v>34</v>
      </c>
      <c r="C26" s="35">
        <f>[1]Asthma!R3</f>
        <v>11774</v>
      </c>
    </row>
    <row r="27" spans="1:9" x14ac:dyDescent="0.35">
      <c r="B27" s="34" t="s">
        <v>18</v>
      </c>
      <c r="C27" s="35">
        <f>[1]Diabetes!R3</f>
        <v>76672</v>
      </c>
    </row>
    <row r="28" spans="1:9" x14ac:dyDescent="0.35">
      <c r="B28" s="34" t="s">
        <v>23</v>
      </c>
      <c r="C28" s="35">
        <f>[1]Hypertension!R1</f>
        <v>1117792</v>
      </c>
    </row>
  </sheetData>
  <autoFilter ref="A1:E19" xr:uid="{00000000-0009-0000-0000-00000E000000}"/>
  <pageMargins left="0.7" right="0.7" top="0.75" bottom="0.75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List of NCD Medication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Kaija Kasekamp</dc:creator>
  <cp:lastModifiedBy>Kaija Kasekamp</cp:lastModifiedBy>
  <dcterms:created xsi:type="dcterms:W3CDTF">2020-07-08T10:59:01Z</dcterms:created>
  <dcterms:modified xsi:type="dcterms:W3CDTF">2020-07-08T10:59:36Z</dcterms:modified>
</cp:coreProperties>
</file>