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 filterPrivacy="1"/>
  <xr:revisionPtr revIDLastSave="0" documentId="13_ncr:1_{98E4F2F2-5CAC-7046-8F12-B6613896B44F}" xr6:coauthVersionLast="40" xr6:coauthVersionMax="40" xr10:uidLastSave="{00000000-0000-0000-0000-000000000000}"/>
  <bookViews>
    <workbookView xWindow="980" yWindow="460" windowWidth="19240" windowHeight="14500" xr2:uid="{00000000-000D-0000-FFFF-FFFF00000000}"/>
  </bookViews>
  <sheets>
    <sheet name="Comparison " sheetId="2" r:id="rId1"/>
    <sheet name="Sheet1" sheetId="3" r:id="rId2"/>
    <sheet name="Sheet2" sheetId="4" r:id="rId3"/>
  </sheets>
  <definedNames>
    <definedName name="_xlnm._FilterDatabase" localSheetId="0" hidden="1">'Comparison '!$A$1:$J$107</definedName>
    <definedName name="_xlnm.Print_Titles" localSheetId="0">'Comparison '!#REF!</definedName>
  </definedNames>
  <calcPr calcId="191029"/>
  <fileRecoveryPr autoRecover="0"/>
</workbook>
</file>

<file path=xl/calcChain.xml><?xml version="1.0" encoding="utf-8"?>
<calcChain xmlns="http://schemas.openxmlformats.org/spreadsheetml/2006/main">
  <c r="E9" i="2" l="1"/>
  <c r="E45" i="2" l="1"/>
  <c r="E22" i="2"/>
  <c r="E21" i="2"/>
  <c r="D22" i="2"/>
  <c r="E41" i="2"/>
  <c r="E36" i="2"/>
  <c r="E65" i="2"/>
  <c r="E52" i="2"/>
  <c r="D57" i="2"/>
  <c r="E47" i="2"/>
  <c r="E60" i="2"/>
  <c r="E55" i="2"/>
  <c r="F45" i="2"/>
  <c r="E53" i="2"/>
  <c r="E64" i="2"/>
  <c r="D19" i="2"/>
  <c r="D45" i="2" l="1"/>
  <c r="D53" i="2"/>
  <c r="D55" i="2"/>
  <c r="D47" i="2"/>
  <c r="D41" i="2"/>
  <c r="F65" i="2"/>
  <c r="D36" i="2"/>
  <c r="D52" i="2"/>
  <c r="E58" i="2" l="1"/>
  <c r="D58" i="2"/>
  <c r="E57" i="2"/>
  <c r="E72" i="2" l="1"/>
  <c r="F47" i="2" l="1"/>
  <c r="D75" i="2"/>
  <c r="D74" i="2"/>
  <c r="D72" i="2" s="1"/>
  <c r="C13" i="2" l="1"/>
</calcChain>
</file>

<file path=xl/sharedStrings.xml><?xml version="1.0" encoding="utf-8"?>
<sst xmlns="http://schemas.openxmlformats.org/spreadsheetml/2006/main" count="390" uniqueCount="263">
  <si>
    <t xml:space="preserve">ორგანიზაც.
 კოდი   </t>
  </si>
  <si>
    <t>დ ა ს ა ხ ე ლ ე ბ ა</t>
  </si>
  <si>
    <t>35 01 01</t>
  </si>
  <si>
    <t>შრომის, ჯანმრთელობისა და სოციალური დაცვის სფეროში პოლიტიკის შემუშავება და მართვა</t>
  </si>
  <si>
    <t>35 01 02</t>
  </si>
  <si>
    <t>სამედიცინო საქმიანობის რეგულირების პროგრამა</t>
  </si>
  <si>
    <t>35 01 02 01</t>
  </si>
  <si>
    <t xml:space="preserve">სამედიცინო საქმიანობის რეგულირების პროგრამა </t>
  </si>
  <si>
    <t>35 01 02 02</t>
  </si>
  <si>
    <t>სამედიცინო-სოციალური ექსპერტიზა და კონტროლი</t>
  </si>
  <si>
    <t>35 01 02 03</t>
  </si>
  <si>
    <t>სამკურნალო საშუალებების ხარისხის სახელმწიფო კონტროლი</t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</si>
  <si>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</si>
  <si>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</si>
  <si>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>35 01 04</t>
  </si>
  <si>
    <t>სოციალური და ჯანმრთელობის დაცვის პროგრამების მართვა</t>
  </si>
  <si>
    <t>35 01 04 01</t>
  </si>
  <si>
    <t>სსიპ - სოციალური მომსახურების სააგენტო (აპარატი)</t>
  </si>
  <si>
    <t>35 02 03</t>
  </si>
  <si>
    <t>35 02 03 02</t>
  </si>
  <si>
    <t>ბავშვთა ადრეული განვითარების ხელშეწყობა</t>
  </si>
  <si>
    <t>35 02 03 03</t>
  </si>
  <si>
    <t>ბავშვთა რეაბილიტაცია/აბილიტაცია</t>
  </si>
  <si>
    <t>35 02 03 04</t>
  </si>
  <si>
    <t>ომის მონაწილეთა რეაბილიტაციის ხელშეწყობა</t>
  </si>
  <si>
    <t>35 02 03 06</t>
  </si>
  <si>
    <t>დამხმარე საშუალებებით უზრუნველყოფა</t>
  </si>
  <si>
    <t>35 03 01</t>
  </si>
  <si>
    <t>მოსახლეობის საყოველთაო ჯანმრთელობის დაცვა</t>
  </si>
  <si>
    <t>35 03 02 01</t>
  </si>
  <si>
    <t>დაავადებათა ადრეული გამოვლენა და სკრინინგი</t>
  </si>
  <si>
    <t>35 03 02 02</t>
  </si>
  <si>
    <t>იმუნიზაცია</t>
  </si>
  <si>
    <t>35 03 02 03</t>
  </si>
  <si>
    <t>ეპიდზედამხედველობა</t>
  </si>
  <si>
    <t>35 03 02 04</t>
  </si>
  <si>
    <t>უსაფრთხო სისხლი</t>
  </si>
  <si>
    <t>35 03 02 05</t>
  </si>
  <si>
    <t>პროფესიულ დაავადებათა პრევენცია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</si>
  <si>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</si>
  <si>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</si>
  <si>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</si>
  <si>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</si>
  <si>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35 03 02 07 01</t>
  </si>
  <si>
    <t>35 03 02 07 02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</si>
  <si>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</si>
  <si>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35 03 02 07 03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</si>
  <si>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</si>
  <si>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35 03 02 08</t>
  </si>
  <si>
    <t>აივ ინფექცია/შიდსის მართვა</t>
  </si>
  <si>
    <t>35 03 02 08 01</t>
  </si>
  <si>
    <t>აივ ინფექცია/შიდსი</t>
  </si>
  <si>
    <t>35 03 02 08 02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</si>
  <si>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</si>
  <si>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35 03 02 08 03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</si>
  <si>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</si>
  <si>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35 03 02 09</t>
  </si>
  <si>
    <t>დედათა და ბავშვთა ჯანმრთელობა</t>
  </si>
  <si>
    <t>35 03 02 09 01</t>
  </si>
  <si>
    <t>35 03 02 09 02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</si>
  <si>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</si>
  <si>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35 03 02 10</t>
  </si>
  <si>
    <t>ნარკომანიით დაავადებულ პაციენტთა მკურნალობა</t>
  </si>
  <si>
    <t>35 03 02 11</t>
  </si>
  <si>
    <t>ჯანმრთელობის ხელშეწყობა</t>
  </si>
  <si>
    <t>35 03 02 12</t>
  </si>
  <si>
    <t>C ჰეპატიტის მართვა</t>
  </si>
  <si>
    <t>35 03 02 12 01</t>
  </si>
  <si>
    <t>35 03 02 12 02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</si>
  <si>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</si>
  <si>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35 03 03 01</t>
  </si>
  <si>
    <t>ფსიქიკური ჯანმრთელობა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</si>
  <si>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</si>
  <si>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</si>
  <si>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</si>
  <si>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</si>
  <si>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35 03 03 04</t>
  </si>
  <si>
    <t>დიალიზი და თირკმლის ტრანსპლანტაცია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</si>
  <si>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</si>
  <si>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</si>
  <si>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</si>
  <si>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</si>
  <si>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</si>
  <si>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სასწრაფო, გადაუდებელი დახმარება და სამედიცინო ტრანსპორტირება</t>
  </si>
  <si>
    <t>35 03 03 07 01</t>
  </si>
  <si>
    <t>35 03 03 07 02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</si>
  <si>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</si>
  <si>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35 03 03 08</t>
  </si>
  <si>
    <t>35 03 03 09</t>
  </si>
  <si>
    <t>რეფერალური მომსახურება</t>
  </si>
  <si>
    <t>35 03 03 10</t>
  </si>
  <si>
    <t>სამხედრო ძალებში გასაწვევ მოქალაქეთა სამედიცინო შემოწმება</t>
  </si>
  <si>
    <t>35 03 03 11</t>
  </si>
  <si>
    <t>ქრონიკული დაავადებების სამკურნალო მედიკამენტებით უზრუნველყოფა</t>
  </si>
  <si>
    <t>35 03 04</t>
  </si>
  <si>
    <t>დიპლომისშემდგომი სამედიცინო განათლება</t>
  </si>
  <si>
    <t>35 04</t>
  </si>
  <si>
    <t xml:space="preserve">სამედიცინო დაწესებულებათა რეაბილიტაცია და აღჭურვა </t>
  </si>
  <si>
    <t>სასწრაფო სამედიცინო დახმარება SSA</t>
  </si>
  <si>
    <t>ბავშვზე ზრუნვა</t>
  </si>
  <si>
    <t>ნარკომანია</t>
  </si>
  <si>
    <t>დიალიზი</t>
  </si>
  <si>
    <t>სპეცმედიკამენტები</t>
  </si>
  <si>
    <t>ინკურაბელური</t>
  </si>
  <si>
    <t>დიაბეტი</t>
  </si>
  <si>
    <t>იშვიათი</t>
  </si>
  <si>
    <t>ჰეპატიტი</t>
  </si>
  <si>
    <t>დედათა და ბავშვთა</t>
  </si>
  <si>
    <t>ქრონიკული</t>
  </si>
  <si>
    <t>Source file (as from primary source of data)</t>
  </si>
  <si>
    <t>Transformed &gt; Linked</t>
  </si>
  <si>
    <t>&gt;Exported for HAPT</t>
  </si>
  <si>
    <t>ინფექციური დაავადებების მართვა თანაგადახდა</t>
  </si>
  <si>
    <t>ინკურაბელურ პაციენტთა პალიატიური მზრუნველობა თანაგადახდა</t>
  </si>
  <si>
    <t>exp_SSA_VP_CoPay.xlsx</t>
  </si>
  <si>
    <t>exp_SSA_VP_CoPay.xlsx ფაილში მითითებული თანხა 1664554.04</t>
  </si>
  <si>
    <t>შენიშვნა</t>
  </si>
  <si>
    <t>\2020\PrimaryData\SSA\ვერტიკალური\ინკურაბელური.xlsx</t>
  </si>
  <si>
    <t>GEO_SSA_VP_Palliat.xlsx</t>
  </si>
  <si>
    <t>exp_SSA_VP.xslx</t>
  </si>
  <si>
    <t>\2020\PrimaryDacta\SSA\ვერტიკალური\ინფექციური 2017 წლის ვალდებულება სრული.xlsx</t>
  </si>
  <si>
    <t>GEO_SSA_VP_InfD</t>
  </si>
  <si>
    <t>\2020\PrimaryData\SSA\ბავშვზე ზრუნვა\ბავშვთა ზრუნვა - ჯანდაცვა.xlsx</t>
  </si>
  <si>
    <t>GEO_ChildCare</t>
  </si>
  <si>
    <t>GEO_SSA_VP_SpecDr.xlsx</t>
  </si>
  <si>
    <t>2020\PrimaryData\SSA\ვერტიკალური\სპეცმედიკამენტები\სპეცმედიკამენტები.xlsx</t>
  </si>
  <si>
    <t>\2020\PrimaryData\NCDC\HA_TB_HIV_2018 global fund.xlsx</t>
  </si>
  <si>
    <t>GEO_NCDC_GFATM.xlsx</t>
  </si>
  <si>
    <t>exp_NCDC_GFATM.xlsx</t>
  </si>
  <si>
    <t>GEO_NCDC_cat_GFATM.xlsx</t>
  </si>
  <si>
    <t>exp_NCDC_GFATM_HK.xlsx</t>
  </si>
  <si>
    <t>2020\PrimaryData\Health Insurance Reports\Health Insurance Supervision Data\Q4.xlsx</t>
  </si>
  <si>
    <t>GEO_VHI.xlsx</t>
  </si>
  <si>
    <t>exp_ISSS_VHI_National.xlsx</t>
  </si>
  <si>
    <t>\2020\PrimaryData\Form025_2018_სრული.xlsx</t>
  </si>
  <si>
    <t>GEO_NCDC_Form25.xlsx</t>
  </si>
  <si>
    <t>exp_SSA_UH_PHC.xlsx</t>
  </si>
  <si>
    <t>\2020\PrimaryData\SSA\UHC\გეგმური ამბულატორია2018.xlsx</t>
  </si>
  <si>
    <t>GEO_SSA_UH_PHC.xlsx</t>
  </si>
  <si>
    <t>\2020\PrimaryData\SSA\UHC\DRG2018.xlsx</t>
  </si>
  <si>
    <t>GEO_SSA_UH_DRG.xlsx</t>
  </si>
  <si>
    <t>exp_SSA_UH_DRG.xlsx</t>
  </si>
  <si>
    <t>exp_SSA_UH_CoP.xlsx</t>
  </si>
  <si>
    <t>\2020\PrimaryData\Emergency centerსასწრაფო სამედიცინო დახმარება.xlsx</t>
  </si>
  <si>
    <t>GEO_EMS_Emergency.xlsx</t>
  </si>
  <si>
    <t>Not used</t>
  </si>
  <si>
    <t>\2020\PrimaryData\SSA\ვერტიკალური\რეფერალური მომსახურება - უცხოეთის გარდა.xlsx</t>
  </si>
  <si>
    <t>GEO_SSA_Ref_xlsx</t>
  </si>
  <si>
    <t>\2020\PrimaryData\SSA\ვერტიკალური\ფსიქიატრია.xlsx</t>
  </si>
  <si>
    <t>GEO_SSA_VP_Mental.xlsx</t>
  </si>
  <si>
    <t>\2020\PrimaryDacta\SSA\ვერტიკალური\ტუბი.xlsx</t>
  </si>
  <si>
    <t>GEO_SSA_VP_TB.xlsx</t>
  </si>
  <si>
    <t>\2020\PrimaryData\SSA\ვერტიკალური\სოფლის ექიმი.xlsx</t>
  </si>
  <si>
    <t>GEO_SSA_VP_VD.xlsx</t>
  </si>
  <si>
    <t>\2020\PrimaryData\SSA\ვერტიკალური\სასწრაფო სამედიცინო დახმარება აფხაზეთი.xlsx</t>
  </si>
  <si>
    <t>GEO_SSA_VP_Apkh.xlsx</t>
  </si>
  <si>
    <t>\2020\PrimaryData\SSA\ვერტიკალური\შიდსი.xlsx</t>
  </si>
  <si>
    <t>GEO_SSA_VP_HIVOutP.xlsx</t>
  </si>
  <si>
    <t>GEO_SSA_VP_HIVInP.xlsx</t>
  </si>
  <si>
    <t>\2020\Production\GEO HAprePT\LinkedData\ნარკომანია.xlsx</t>
  </si>
  <si>
    <t>GEO_SSA_VP_Addiction.xlsx</t>
  </si>
  <si>
    <t>\2020\Production\GEO HAprePT\LinkedData\თავდაცვის ძალებში გასაწვევი.xlsx</t>
  </si>
  <si>
    <t>GEO_SSA_VP_Recruit.xlsx</t>
  </si>
  <si>
    <t>\2020\Production\GEO HAprePT\LinkedData\დიალიზი-ტრანსპლანტაცია.xlsx</t>
  </si>
  <si>
    <t>GEO_SSA_VP_Kidney.xlsx</t>
  </si>
  <si>
    <t>\2020\Production\GEO HAprePT\LinkedData\დიაბეტის მართვა.xlsx</t>
  </si>
  <si>
    <t>GEO_SSA_VP_Diab.xlsx</t>
  </si>
  <si>
    <t>\2020\Production\GEO HAprePT\LinkedData\დედათა და ბავშვთა ჯანმრთელობა ახალია.xlsx</t>
  </si>
  <si>
    <t>GEO_SSA_VP_MCH.xlsx</t>
  </si>
  <si>
    <t>\2020\Production\GEO HAprePT\LinkedData\ბავშვთა ონკოჰემატოლოგია.xlsx</t>
  </si>
  <si>
    <t>GEO_SSA_VP_OncoH</t>
  </si>
  <si>
    <t>\2020\Production\GEO HAprePT\LinkedData\C ჰეპატიტი.xlsx</t>
  </si>
  <si>
    <t>GEO_SSA_VP_CHep</t>
  </si>
  <si>
    <t>exp_SSA_VP_CoPay.xslx</t>
  </si>
  <si>
    <t>exp_SSA_ChildCare</t>
  </si>
  <si>
    <t>exp_SSA_ChildCare_ECD</t>
  </si>
  <si>
    <t>\\2020\PrimaryData\Other ministriesიუსტიცია.xlsx</t>
  </si>
  <si>
    <t>&gt; &gt; &gt;</t>
  </si>
  <si>
    <t>Exp_Ministries.xlsx</t>
  </si>
  <si>
    <t>\2020\PrimaryData\Other ministriesძალოვანის ხარჯი _2018.pdf</t>
  </si>
  <si>
    <t>\2020\PrimaryData\Other ministriesშინაგან.pdf</t>
  </si>
  <si>
    <t>\2020\PrimaryData\GeoStat\ხარჯები ჯანდაცვაზე_2012-2018</t>
  </si>
  <si>
    <t>exp_OOP.xlsx</t>
  </si>
  <si>
    <t>\2020\PrimaryData\GeoStat\GEO OOP ICD codes_HUES expenditures.xlsx</t>
  </si>
  <si>
    <t>GEO_HUES.xlsx</t>
  </si>
  <si>
    <t>&gt; &gt; &gt;  Import (OOP)</t>
  </si>
  <si>
    <t>exp_NPISH.xlsx</t>
  </si>
  <si>
    <t>\2020\PrimaryData\Municipalities\*.*</t>
  </si>
  <si>
    <t>GEO_LG_BudgetPrograms.xlsx</t>
  </si>
  <si>
    <t>exp_LG.xlsx</t>
  </si>
  <si>
    <t>exp_LG_HK.xlsx</t>
  </si>
  <si>
    <t>q_SSA_VP_HIV</t>
  </si>
  <si>
    <t>q_SSA_VP_MH</t>
  </si>
  <si>
    <t>Mental health</t>
  </si>
  <si>
    <t>q_SSA_VP_TB</t>
  </si>
  <si>
    <t>q_SSA_VP_VD</t>
  </si>
  <si>
    <t>სოფლის</t>
  </si>
  <si>
    <t>q_SSA_VP_Apkh_DIS_FP_HC</t>
  </si>
  <si>
    <t>აფხაზეთი</t>
  </si>
  <si>
    <t>q_SSA_VP_Ref_DIS_FP_HC</t>
  </si>
  <si>
    <t>რეფერალი</t>
  </si>
  <si>
    <t>q_SSA_VP_Recr_DIS_FP_HC</t>
  </si>
  <si>
    <t>გაწვევა</t>
  </si>
  <si>
    <t>q_SSA_VP_Palliat</t>
  </si>
  <si>
    <t>q_SSA_VP_Addict</t>
  </si>
  <si>
    <t>q_SSA_VP_Kidn</t>
  </si>
  <si>
    <t>q_SSA_VP_MCH</t>
  </si>
  <si>
    <t>დედათა</t>
  </si>
  <si>
    <t>q_SSA_VP_Rare</t>
  </si>
  <si>
    <t>q_SSA_VP_OncoH</t>
  </si>
  <si>
    <t>ონკოჰემატოლ</t>
  </si>
  <si>
    <t>q_SSA_VP_CHep_DIS_FP_HC</t>
  </si>
  <si>
    <t>C ჰეპატიტი</t>
  </si>
  <si>
    <t>q_SSA_VP_SpDr</t>
  </si>
  <si>
    <t>სპეც მედ</t>
  </si>
  <si>
    <t>q_SSA_ChildCare_Other</t>
  </si>
  <si>
    <t>q_SSA_VP_InfD_FP_DIS_HC</t>
  </si>
  <si>
    <t>ინცექციური</t>
  </si>
  <si>
    <t>q_SSA_VP_Diab_FP_DIS_HC</t>
  </si>
  <si>
    <t>სოფლის ექიმი</t>
  </si>
  <si>
    <t>Global Fund</t>
  </si>
  <si>
    <t>Voluntary health insurance</t>
  </si>
  <si>
    <t>გეგმიური ამბულატორია</t>
  </si>
  <si>
    <t>იუსტიცია</t>
  </si>
  <si>
    <t>შინაგანი</t>
  </si>
  <si>
    <t>ძალოვანის ხარჯები</t>
  </si>
  <si>
    <t>ჯიბიდან გადახდები</t>
  </si>
  <si>
    <t>არაკომერციული დაწესებულებების ხარჯები ჯანდაცვაზე</t>
  </si>
  <si>
    <t>რეგიონების ჯანდაცვის ხარჯები</t>
  </si>
  <si>
    <t>not used</t>
  </si>
  <si>
    <t xml:space="preserve">დამატებულია HAPT-ში </t>
  </si>
  <si>
    <t>GEO_MOH_Budget</t>
  </si>
  <si>
    <t>GEO_UH_PHC</t>
  </si>
  <si>
    <t>სახ სქემა</t>
  </si>
  <si>
    <t>კერძო</t>
  </si>
  <si>
    <t>35 01 06</t>
  </si>
  <si>
    <t>საგანგებო სიტუაციების კოორდინაციისა და გადაუდებელი დახმარების მართვა</t>
  </si>
  <si>
    <t>გამოყენებულია GEO_MOH_Budget - 39,777,413</t>
  </si>
  <si>
    <t>GEO_UH_DRG.xlsx</t>
  </si>
  <si>
    <t>GEO_SSA_VP_rare.xlsx</t>
  </si>
  <si>
    <t>SSA_VP_HCR</t>
  </si>
  <si>
    <t>exp_SSA_UH_DRG</t>
  </si>
  <si>
    <t>exp_SSA_UH_PHC</t>
  </si>
  <si>
    <t>exp_SSA_UH_COP</t>
  </si>
  <si>
    <t>GEO_MOH_HKR</t>
  </si>
  <si>
    <t>GEO_MOH_HK</t>
  </si>
  <si>
    <t>NCDC  Transformed &gt; Linked</t>
  </si>
  <si>
    <t>ბიუჯეტის კანონის ხარჯი</t>
  </si>
  <si>
    <t>Data from primary source of data)</t>
  </si>
  <si>
    <t>ფაილს: exp_moh არ აქვს პროგრამის კოდების ველი, ამიტომ შედარება  ფაილთან GEO_MOH_Budget ვერ ხერხდება (NCDC პროგრამების ხარჯები ძირითადად)</t>
  </si>
  <si>
    <t>preHAPT &gt; exported from HAPT</t>
  </si>
  <si>
    <t>საყოველთაო ჯანდაცვა გეგმური ამბულატორიის გარდა</t>
  </si>
  <si>
    <t>საყოველთაო ჯანდაცვა - თანაგადახდა</t>
  </si>
  <si>
    <t>preHAPT &lt; exported from HAPT</t>
  </si>
  <si>
    <t>თითქმის გაორმაგდა</t>
  </si>
  <si>
    <t>ნარკომანიის პროგრამა სულ 8.5 მლნ-ია 
preHAPT  - 13.3 მლნ
exported from HAPT - 36.8 მლნ</t>
  </si>
  <si>
    <t>საზღვარგარეთ მკურნალობა არ შედის SHA11-ში?</t>
  </si>
  <si>
    <t>არ არის გადატანილი HAPT ში</t>
  </si>
  <si>
    <t>NCDC, preHAPT-ის მიხედვით 45181407 ლარის ადმინისტრირებას ახდენს, GEO Report 41.75 მლნ გამოდის</t>
  </si>
  <si>
    <t>ძალოვანი უწყებები</t>
  </si>
  <si>
    <t>PreHAPT Data (from Transformed &gt; Linked)</t>
  </si>
  <si>
    <t>Data from Exported from HAPT</t>
  </si>
  <si>
    <t>ჩo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</si>
</sst>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409]#,##0.00"/>
    <numFmt numFmtId="165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2E75B5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ylfaen"/>
      <family val="1"/>
    </font>
    <font>
      <sz val="11"/>
      <color rgb="FF444444"/>
      <name val="Calibri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rgb="FF2E75B5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0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4506668294322"/>
      </left>
      <right/>
      <top style="medium">
        <color theme="3" tint="0.39991454817346722"/>
      </top>
      <bottom style="hair">
        <color theme="3" tint="0.39994506668294322"/>
      </bottom>
      <diagonal/>
    </border>
    <border>
      <left/>
      <right/>
      <top style="medium">
        <color theme="3" tint="0.39991454817346722"/>
      </top>
      <bottom style="hair">
        <color theme="3" tint="0.39994506668294322"/>
      </bottom>
      <diagonal/>
    </border>
    <border>
      <left/>
      <right style="thin">
        <color theme="3" tint="0.39994506668294322"/>
      </right>
      <top style="medium">
        <color theme="3" tint="0.39991454817346722"/>
      </top>
      <bottom style="hair">
        <color theme="3" tint="0.39994506668294322"/>
      </bottom>
      <diagonal/>
    </border>
    <border>
      <left style="thin">
        <color theme="3" tint="0.39994506668294322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theme="3" tint="0.39994506668294322"/>
      </right>
      <top style="hair">
        <color theme="3" tint="0.39994506668294322"/>
      </top>
      <bottom/>
      <diagonal/>
    </border>
    <border>
      <left style="thin">
        <color theme="3" tint="0.39994506668294322"/>
      </left>
      <right/>
      <top style="hair">
        <color theme="3" tint="0.39994506668294322"/>
      </top>
      <bottom style="hair">
        <color theme="3" tint="0.39991454817346722"/>
      </bottom>
      <diagonal/>
    </border>
    <border>
      <left/>
      <right/>
      <top style="hair">
        <color theme="3" tint="0.39994506668294322"/>
      </top>
      <bottom style="hair">
        <color theme="3" tint="0.39991454817346722"/>
      </bottom>
      <diagonal/>
    </border>
    <border>
      <left/>
      <right style="thin">
        <color theme="3" tint="0.39994506668294322"/>
      </right>
      <top style="hair">
        <color theme="3" tint="0.39994506668294322"/>
      </top>
      <bottom style="hair">
        <color theme="3" tint="0.39991454817346722"/>
      </bottom>
      <diagonal/>
    </border>
    <border>
      <left style="thin">
        <color theme="3" tint="0.399945066682943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/>
      <right style="thin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4506668294322"/>
      </left>
      <right/>
      <top style="hair">
        <color theme="3" tint="0.39991454817346722"/>
      </top>
      <bottom style="hair">
        <color theme="3" tint="0.39994506668294322"/>
      </bottom>
      <diagonal/>
    </border>
    <border>
      <left/>
      <right/>
      <top style="hair">
        <color theme="3" tint="0.39991454817346722"/>
      </top>
      <bottom style="hair">
        <color theme="3" tint="0.39994506668294322"/>
      </bottom>
      <diagonal/>
    </border>
    <border>
      <left/>
      <right style="thin">
        <color theme="3" tint="0.39994506668294322"/>
      </right>
      <top style="hair">
        <color theme="3" tint="0.39991454817346722"/>
      </top>
      <bottom style="hair">
        <color theme="3" tint="0.39994506668294322"/>
      </bottom>
      <diagonal/>
    </border>
    <border>
      <left style="thin">
        <color theme="3" tint="0.39994506668294322"/>
      </left>
      <right/>
      <top/>
      <bottom style="medium">
        <color theme="3" tint="0.39991454817346722"/>
      </bottom>
      <diagonal/>
    </border>
    <border>
      <left/>
      <right/>
      <top/>
      <bottom style="medium">
        <color theme="3" tint="0.39991454817346722"/>
      </bottom>
      <diagonal/>
    </border>
    <border>
      <left/>
      <right style="thin">
        <color theme="3" tint="0.39994506668294322"/>
      </right>
      <top style="hair">
        <color theme="3" tint="0.39994506668294322"/>
      </top>
      <bottom style="medium">
        <color theme="3" tint="0.39991454817346722"/>
      </bottom>
      <diagonal/>
    </border>
    <border>
      <left/>
      <right style="thin">
        <color theme="3" tint="0.39994506668294322"/>
      </right>
      <top/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</cellStyleXfs>
  <cellXfs count="98">
    <xf numFmtId="0" fontId="0" fillId="0" borderId="0" xfId="0"/>
    <xf numFmtId="0" fontId="3" fillId="0" borderId="0" xfId="2" applyFont="1" applyAlignment="1">
      <alignment vertical="top" wrapText="1"/>
    </xf>
    <xf numFmtId="0" fontId="1" fillId="0" borderId="0" xfId="2" applyFont="1"/>
    <xf numFmtId="0" fontId="1" fillId="0" borderId="4" xfId="2" applyFont="1" applyBorder="1" applyAlignment="1">
      <alignment vertical="center"/>
    </xf>
    <xf numFmtId="0" fontId="1" fillId="0" borderId="5" xfId="2" applyFont="1" applyBorder="1" applyAlignment="1">
      <alignment vertical="center"/>
    </xf>
    <xf numFmtId="0" fontId="1" fillId="0" borderId="7" xfId="2" applyFont="1" applyBorder="1" applyAlignment="1">
      <alignment vertical="center"/>
    </xf>
    <xf numFmtId="0" fontId="1" fillId="0" borderId="8" xfId="2" applyFont="1" applyBorder="1" applyAlignment="1">
      <alignment vertical="center"/>
    </xf>
    <xf numFmtId="0" fontId="1" fillId="0" borderId="6" xfId="2" applyFont="1" applyBorder="1" applyAlignment="1">
      <alignment horizontal="left" vertical="center" wrapText="1"/>
    </xf>
    <xf numFmtId="0" fontId="4" fillId="0" borderId="6" xfId="3" applyBorder="1" applyAlignment="1">
      <alignment horizontal="left" vertical="center" wrapText="1"/>
    </xf>
    <xf numFmtId="0" fontId="1" fillId="0" borderId="18" xfId="2" applyFont="1" applyBorder="1" applyAlignment="1">
      <alignment horizontal="left" vertical="center" wrapText="1"/>
    </xf>
    <xf numFmtId="0" fontId="1" fillId="0" borderId="19" xfId="2" applyFont="1" applyBorder="1" applyAlignment="1">
      <alignment vertical="center"/>
    </xf>
    <xf numFmtId="0" fontId="1" fillId="0" borderId="20" xfId="2" applyFont="1" applyBorder="1" applyAlignment="1">
      <alignment vertical="center"/>
    </xf>
    <xf numFmtId="0" fontId="1" fillId="0" borderId="0" xfId="2" applyFont="1" applyFill="1" applyBorder="1" applyAlignment="1">
      <alignment vertical="top" wrapText="1"/>
    </xf>
    <xf numFmtId="0" fontId="1" fillId="0" borderId="0" xfId="2" applyFont="1" applyFill="1" applyBorder="1" applyAlignment="1">
      <alignment vertical="center"/>
    </xf>
    <xf numFmtId="0" fontId="1" fillId="0" borderId="21" xfId="2" applyFont="1" applyFill="1" applyBorder="1" applyAlignment="1">
      <alignment vertical="center"/>
    </xf>
    <xf numFmtId="0" fontId="1" fillId="0" borderId="22" xfId="2" applyBorder="1" applyAlignment="1">
      <alignment vertical="center" wrapText="1"/>
    </xf>
    <xf numFmtId="0" fontId="1" fillId="0" borderId="0" xfId="2"/>
    <xf numFmtId="0" fontId="5" fillId="0" borderId="22" xfId="2" applyFont="1" applyBorder="1" applyAlignment="1">
      <alignment vertical="center" wrapText="1"/>
    </xf>
    <xf numFmtId="0" fontId="6" fillId="0" borderId="0" xfId="0" applyFont="1"/>
    <xf numFmtId="0" fontId="0" fillId="0" borderId="0" xfId="0" applyFill="1"/>
    <xf numFmtId="0" fontId="0" fillId="0" borderId="0" xfId="0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wrapText="1" readingOrder="1"/>
      <protection locked="0"/>
    </xf>
    <xf numFmtId="164" fontId="7" fillId="0" borderId="1" xfId="0" applyNumberFormat="1" applyFont="1" applyBorder="1" applyAlignment="1" applyProtection="1">
      <alignment horizontal="right" wrapText="1" readingOrder="1"/>
      <protection locked="0"/>
    </xf>
    <xf numFmtId="0" fontId="10" fillId="0" borderId="1" xfId="0" applyFont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wrapText="1"/>
    </xf>
    <xf numFmtId="43" fontId="10" fillId="0" borderId="1" xfId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9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3" fontId="11" fillId="0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readingOrder="1"/>
    </xf>
    <xf numFmtId="0" fontId="10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 applyProtection="1">
      <alignment wrapText="1" readingOrder="1"/>
      <protection locked="0"/>
    </xf>
    <xf numFmtId="164" fontId="7" fillId="0" borderId="1" xfId="0" applyNumberFormat="1" applyFont="1" applyFill="1" applyBorder="1" applyAlignment="1" applyProtection="1">
      <alignment horizontal="right" wrapText="1" readingOrder="1"/>
      <protection locked="0"/>
    </xf>
    <xf numFmtId="165" fontId="10" fillId="0" borderId="1" xfId="1" applyNumberFormat="1" applyFont="1" applyBorder="1" applyAlignment="1">
      <alignment horizontal="right"/>
    </xf>
    <xf numFmtId="0" fontId="12" fillId="0" borderId="1" xfId="0" applyFont="1" applyFill="1" applyBorder="1" applyAlignment="1">
      <alignment horizontal="left" vertical="top" wrapText="1"/>
    </xf>
    <xf numFmtId="165" fontId="10" fillId="0" borderId="1" xfId="1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right"/>
    </xf>
    <xf numFmtId="43" fontId="10" fillId="0" borderId="1" xfId="1" applyFont="1" applyFill="1" applyBorder="1" applyAlignment="1">
      <alignment horizontal="right"/>
    </xf>
    <xf numFmtId="0" fontId="10" fillId="0" borderId="1" xfId="0" applyFont="1" applyBorder="1" applyAlignment="1">
      <alignment readingOrder="1"/>
    </xf>
    <xf numFmtId="43" fontId="13" fillId="0" borderId="1" xfId="1" applyFont="1" applyFill="1" applyBorder="1" applyAlignment="1">
      <alignment horizontal="right"/>
    </xf>
    <xf numFmtId="4" fontId="11" fillId="0" borderId="1" xfId="0" applyNumberFormat="1" applyFont="1" applyFill="1" applyBorder="1" applyAlignment="1" applyProtection="1">
      <alignment horizontal="right" wrapText="1"/>
    </xf>
    <xf numFmtId="0" fontId="10" fillId="0" borderId="1" xfId="0" applyFont="1" applyFill="1" applyBorder="1" applyAlignment="1">
      <alignment readingOrder="1"/>
    </xf>
    <xf numFmtId="0" fontId="10" fillId="3" borderId="1" xfId="0" applyFont="1" applyFill="1" applyBorder="1" applyAlignment="1">
      <alignment readingOrder="1"/>
    </xf>
    <xf numFmtId="43" fontId="10" fillId="3" borderId="1" xfId="1" applyFont="1" applyFill="1" applyBorder="1" applyAlignment="1">
      <alignment horizontal="right"/>
    </xf>
    <xf numFmtId="0" fontId="14" fillId="0" borderId="1" xfId="3" applyFont="1" applyBorder="1" applyAlignment="1">
      <alignment horizontal="left" vertical="top" wrapText="1"/>
    </xf>
    <xf numFmtId="0" fontId="10" fillId="0" borderId="0" xfId="0" applyFont="1" applyAlignment="1">
      <alignment readingOrder="1"/>
    </xf>
    <xf numFmtId="0" fontId="10" fillId="0" borderId="0" xfId="0" applyFont="1" applyAlignment="1">
      <alignment horizontal="right"/>
    </xf>
    <xf numFmtId="43" fontId="10" fillId="0" borderId="0" xfId="1" applyFont="1" applyAlignment="1">
      <alignment horizontal="right"/>
    </xf>
    <xf numFmtId="0" fontId="10" fillId="0" borderId="0" xfId="0" applyFont="1" applyAlignment="1">
      <alignment horizontal="left" vertical="top"/>
    </xf>
    <xf numFmtId="0" fontId="10" fillId="0" borderId="0" xfId="0" applyFont="1" applyFill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readingOrder="1"/>
    </xf>
    <xf numFmtId="0" fontId="10" fillId="4" borderId="1" xfId="0" applyFont="1" applyFill="1" applyBorder="1" applyAlignment="1">
      <alignment horizontal="right"/>
    </xf>
    <xf numFmtId="43" fontId="10" fillId="4" borderId="1" xfId="1" applyFont="1" applyFill="1" applyBorder="1" applyAlignment="1">
      <alignment horizontal="right"/>
    </xf>
    <xf numFmtId="164" fontId="7" fillId="4" borderId="1" xfId="0" applyNumberFormat="1" applyFont="1" applyFill="1" applyBorder="1" applyAlignment="1" applyProtection="1">
      <alignment horizontal="right" wrapText="1" readingOrder="1"/>
      <protection locked="0"/>
    </xf>
    <xf numFmtId="165" fontId="10" fillId="4" borderId="1" xfId="1" applyNumberFormat="1" applyFont="1" applyFill="1" applyBorder="1" applyAlignment="1">
      <alignment horizontal="right"/>
    </xf>
    <xf numFmtId="3" fontId="11" fillId="4" borderId="1" xfId="0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vertical="top" wrapText="1"/>
    </xf>
    <xf numFmtId="0" fontId="10" fillId="4" borderId="1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readingOrder="1"/>
    </xf>
    <xf numFmtId="0" fontId="10" fillId="5" borderId="1" xfId="0" applyFont="1" applyFill="1" applyBorder="1" applyAlignment="1">
      <alignment wrapText="1" readingOrder="1"/>
    </xf>
    <xf numFmtId="0" fontId="2" fillId="0" borderId="0" xfId="0" applyFont="1"/>
    <xf numFmtId="0" fontId="1" fillId="0" borderId="6" xfId="2" applyFont="1" applyFill="1" applyBorder="1" applyAlignment="1">
      <alignment horizontal="left" vertical="center" wrapText="1"/>
    </xf>
    <xf numFmtId="0" fontId="1" fillId="0" borderId="7" xfId="2" applyFont="1" applyFill="1" applyBorder="1" applyAlignment="1">
      <alignment vertical="center"/>
    </xf>
    <xf numFmtId="0" fontId="1" fillId="0" borderId="8" xfId="2" applyFont="1" applyFill="1" applyBorder="1" applyAlignment="1">
      <alignment vertical="center"/>
    </xf>
    <xf numFmtId="0" fontId="1" fillId="0" borderId="9" xfId="2" applyFont="1" applyFill="1" applyBorder="1" applyAlignment="1">
      <alignment vertical="center"/>
    </xf>
    <xf numFmtId="0" fontId="1" fillId="0" borderId="10" xfId="2" applyFont="1" applyFill="1" applyBorder="1" applyAlignment="1">
      <alignment horizontal="left" vertical="center" wrapText="1"/>
    </xf>
    <xf numFmtId="0" fontId="1" fillId="0" borderId="11" xfId="2" applyFont="1" applyFill="1" applyBorder="1" applyAlignment="1">
      <alignment vertical="center"/>
    </xf>
    <xf numFmtId="0" fontId="1" fillId="0" borderId="13" xfId="2" applyFont="1" applyFill="1" applyBorder="1" applyAlignment="1">
      <alignment horizontal="left" vertical="center" wrapText="1"/>
    </xf>
    <xf numFmtId="0" fontId="1" fillId="0" borderId="2" xfId="2" applyFont="1" applyFill="1" applyBorder="1" applyAlignment="1">
      <alignment vertical="center"/>
    </xf>
    <xf numFmtId="0" fontId="1" fillId="0" borderId="14" xfId="2" applyFont="1" applyFill="1" applyBorder="1" applyAlignment="1">
      <alignment vertical="center"/>
    </xf>
    <xf numFmtId="0" fontId="1" fillId="0" borderId="17" xfId="2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43" fontId="10" fillId="0" borderId="23" xfId="1" applyFont="1" applyBorder="1" applyAlignment="1">
      <alignment horizontal="right" vertical="top"/>
    </xf>
    <xf numFmtId="43" fontId="10" fillId="0" borderId="25" xfId="1" applyFont="1" applyBorder="1" applyAlignment="1">
      <alignment horizontal="right" vertical="top"/>
    </xf>
    <xf numFmtId="43" fontId="10" fillId="0" borderId="24" xfId="1" applyFont="1" applyBorder="1" applyAlignment="1">
      <alignment horizontal="right" vertical="top"/>
    </xf>
    <xf numFmtId="0" fontId="1" fillId="0" borderId="6" xfId="2" applyFont="1" applyBorder="1" applyAlignment="1">
      <alignment horizontal="left" vertical="center" wrapText="1"/>
    </xf>
    <xf numFmtId="0" fontId="1" fillId="0" borderId="7" xfId="2" applyFont="1" applyBorder="1" applyAlignment="1">
      <alignment vertical="center"/>
    </xf>
    <xf numFmtId="0" fontId="1" fillId="0" borderId="3" xfId="2" applyFont="1" applyBorder="1" applyAlignment="1">
      <alignment horizontal="left" vertical="center" wrapText="1"/>
    </xf>
    <xf numFmtId="0" fontId="1" fillId="0" borderId="8" xfId="2" applyFont="1" applyBorder="1" applyAlignment="1">
      <alignment vertical="center"/>
    </xf>
    <xf numFmtId="0" fontId="1" fillId="0" borderId="12" xfId="2" applyFont="1" applyFill="1" applyBorder="1" applyAlignment="1">
      <alignment vertical="center"/>
    </xf>
    <xf numFmtId="0" fontId="1" fillId="0" borderId="14" xfId="2" applyFont="1" applyFill="1" applyBorder="1" applyAlignment="1">
      <alignment vertical="center"/>
    </xf>
    <xf numFmtId="0" fontId="1" fillId="0" borderId="13" xfId="2" applyFont="1" applyFill="1" applyBorder="1" applyAlignment="1">
      <alignment horizontal="left" vertical="center" wrapText="1"/>
    </xf>
    <xf numFmtId="0" fontId="1" fillId="0" borderId="2" xfId="2" applyFont="1" applyFill="1" applyBorder="1" applyAlignment="1">
      <alignment vertical="center"/>
    </xf>
    <xf numFmtId="0" fontId="1" fillId="0" borderId="15" xfId="2" applyFont="1" applyFill="1" applyBorder="1" applyAlignment="1">
      <alignment horizontal="left" vertical="center" wrapText="1"/>
    </xf>
    <xf numFmtId="0" fontId="1" fillId="0" borderId="16" xfId="2" applyFont="1" applyFill="1" applyBorder="1" applyAlignment="1">
      <alignment vertical="center"/>
    </xf>
    <xf numFmtId="4" fontId="0" fillId="0" borderId="0" xfId="0" applyNumberFormat="1"/>
  </cellXfs>
  <cellStyles count="4">
    <cellStyle name="Comma" xfId="1" builtinId="3"/>
    <cellStyle name="Hyperlink" xfId="3" builtinId="8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000000"/>
      <rgbColor rgb="00F5F5F5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/2020/PrimaryData/Othe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//2020/PrimaryData/Oth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7"/>
  <sheetViews>
    <sheetView showGridLines="0" tabSelected="1" topLeftCell="E1" zoomScaleNormal="100" workbookViewId="0">
      <pane ySplit="1" topLeftCell="A6" activePane="bottomLeft" state="frozenSplit"/>
      <selection pane="bottomLeft" activeCell="J13" sqref="J13"/>
    </sheetView>
  </sheetViews>
  <sheetFormatPr baseColWidth="10" defaultColWidth="11.5" defaultRowHeight="13" x14ac:dyDescent="0.15"/>
  <cols>
    <col min="1" max="1" width="13.6640625" style="50" customWidth="1"/>
    <col min="2" max="2" width="37.1640625" style="50" customWidth="1"/>
    <col min="3" max="4" width="14.6640625" style="51" customWidth="1"/>
    <col min="5" max="5" width="17.5" style="51" customWidth="1"/>
    <col min="6" max="6" width="21.5" style="52" customWidth="1"/>
    <col min="7" max="7" width="43.1640625" style="53" customWidth="1"/>
    <col min="8" max="8" width="26" style="54" customWidth="1"/>
    <col min="9" max="9" width="17.5" style="54" customWidth="1"/>
    <col min="10" max="10" width="23.1640625" style="54" customWidth="1"/>
    <col min="11" max="11" width="13.83203125" customWidth="1"/>
    <col min="12" max="252" width="8.83203125" customWidth="1"/>
  </cols>
  <sheetData>
    <row r="1" spans="1:11" s="20" customFormat="1" ht="26" x14ac:dyDescent="0.15">
      <c r="A1" s="21" t="s">
        <v>0</v>
      </c>
      <c r="B1" s="21" t="s">
        <v>1</v>
      </c>
      <c r="C1" s="22" t="s">
        <v>247</v>
      </c>
      <c r="D1" s="22" t="s">
        <v>248</v>
      </c>
      <c r="E1" s="22" t="s">
        <v>260</v>
      </c>
      <c r="F1" s="22" t="s">
        <v>261</v>
      </c>
      <c r="G1" s="23" t="s">
        <v>116</v>
      </c>
      <c r="H1" s="24" t="s">
        <v>109</v>
      </c>
      <c r="I1" s="24" t="s">
        <v>110</v>
      </c>
      <c r="J1" s="24" t="s">
        <v>111</v>
      </c>
    </row>
    <row r="2" spans="1:11" ht="39" x14ac:dyDescent="0.15">
      <c r="A2" s="25" t="s">
        <v>2</v>
      </c>
      <c r="B2" s="25" t="s">
        <v>3</v>
      </c>
      <c r="C2" s="26">
        <v>9800001.0700000003</v>
      </c>
      <c r="D2" s="26"/>
      <c r="E2" s="30">
        <v>9800001</v>
      </c>
      <c r="F2" s="29"/>
      <c r="G2" s="57" t="s">
        <v>249</v>
      </c>
      <c r="H2" s="28"/>
      <c r="I2" s="28" t="s">
        <v>231</v>
      </c>
      <c r="J2" s="28"/>
    </row>
    <row r="3" spans="1:11" ht="26" x14ac:dyDescent="0.15">
      <c r="A3" s="25" t="s">
        <v>4</v>
      </c>
      <c r="B3" s="25" t="s">
        <v>5</v>
      </c>
      <c r="C3" s="26">
        <v>3515646.08</v>
      </c>
      <c r="D3" s="26"/>
      <c r="E3" s="30">
        <v>3515646</v>
      </c>
      <c r="F3" s="29"/>
      <c r="H3" s="28"/>
      <c r="I3" s="28"/>
      <c r="J3" s="28"/>
    </row>
    <row r="4" spans="1:11" ht="26" x14ac:dyDescent="0.15">
      <c r="A4" s="25" t="s">
        <v>6</v>
      </c>
      <c r="B4" s="25" t="s">
        <v>7</v>
      </c>
      <c r="C4" s="26">
        <v>3322158.08</v>
      </c>
      <c r="D4" s="26"/>
      <c r="E4" s="26"/>
      <c r="F4" s="29"/>
      <c r="G4" s="27"/>
      <c r="H4" s="28"/>
      <c r="I4" s="28" t="s">
        <v>231</v>
      </c>
      <c r="J4" s="28"/>
    </row>
    <row r="5" spans="1:11" ht="26" x14ac:dyDescent="0.15">
      <c r="A5" s="25" t="s">
        <v>8</v>
      </c>
      <c r="B5" s="25" t="s">
        <v>9</v>
      </c>
      <c r="C5" s="26">
        <v>71655</v>
      </c>
      <c r="D5" s="26"/>
      <c r="E5" s="26"/>
      <c r="F5" s="29"/>
      <c r="G5" s="27"/>
      <c r="H5" s="28"/>
      <c r="I5" s="28"/>
      <c r="J5" s="28"/>
    </row>
    <row r="6" spans="1:11" ht="26" x14ac:dyDescent="0.15">
      <c r="A6" s="25" t="s">
        <v>10</v>
      </c>
      <c r="B6" s="25" t="s">
        <v>11</v>
      </c>
      <c r="C6" s="26">
        <v>121833</v>
      </c>
      <c r="D6" s="26"/>
      <c r="E6" s="26"/>
      <c r="F6" s="29"/>
      <c r="G6" s="27"/>
      <c r="H6" s="28"/>
      <c r="I6" s="28"/>
      <c r="J6" s="28"/>
    </row>
    <row r="7" spans="1:11" ht="39" x14ac:dyDescent="0.15">
      <c r="A7" s="25" t="s">
        <v>12</v>
      </c>
      <c r="B7" s="25" t="s">
        <v>13</v>
      </c>
      <c r="C7" s="26">
        <v>10209655.24</v>
      </c>
      <c r="D7" s="26"/>
      <c r="E7" s="26">
        <v>10209655</v>
      </c>
      <c r="F7" s="29"/>
      <c r="G7" s="32"/>
      <c r="H7" s="28"/>
      <c r="I7" s="28" t="s">
        <v>231</v>
      </c>
      <c r="J7" s="28"/>
    </row>
    <row r="8" spans="1:11" ht="26" x14ac:dyDescent="0.15">
      <c r="A8" s="25" t="s">
        <v>14</v>
      </c>
      <c r="B8" s="25" t="s">
        <v>15</v>
      </c>
      <c r="C8" s="26">
        <v>21611763.82</v>
      </c>
      <c r="D8" s="26"/>
      <c r="E8" s="26"/>
      <c r="F8" s="29"/>
      <c r="G8" s="27"/>
      <c r="H8" s="28"/>
      <c r="I8" s="28"/>
      <c r="J8" s="28"/>
    </row>
    <row r="9" spans="1:11" ht="26" x14ac:dyDescent="0.15">
      <c r="A9" s="25" t="s">
        <v>16</v>
      </c>
      <c r="B9" s="25" t="s">
        <v>17</v>
      </c>
      <c r="C9" s="26">
        <v>21087101.68</v>
      </c>
      <c r="D9" s="26"/>
      <c r="E9" s="33">
        <f>21611764*20%</f>
        <v>4322352.8</v>
      </c>
      <c r="F9" s="29"/>
      <c r="G9" s="31"/>
      <c r="H9" s="28"/>
      <c r="I9" s="28" t="s">
        <v>231</v>
      </c>
      <c r="J9" s="28"/>
    </row>
    <row r="10" spans="1:11" ht="26" x14ac:dyDescent="0.15">
      <c r="A10" s="34" t="s">
        <v>235</v>
      </c>
      <c r="B10" s="25" t="s">
        <v>236</v>
      </c>
      <c r="C10" s="26"/>
      <c r="D10" s="26"/>
      <c r="E10" s="30">
        <v>2708607</v>
      </c>
      <c r="F10" s="29"/>
      <c r="G10" s="31"/>
      <c r="H10" s="28"/>
      <c r="I10" s="28" t="s">
        <v>231</v>
      </c>
      <c r="J10" s="28"/>
    </row>
    <row r="11" spans="1:11" x14ac:dyDescent="0.15">
      <c r="A11" s="25"/>
      <c r="B11" s="25"/>
      <c r="C11" s="26"/>
      <c r="D11" s="26"/>
      <c r="E11" s="33"/>
      <c r="F11" s="29"/>
      <c r="G11" s="31"/>
      <c r="H11" s="28"/>
      <c r="I11" s="28"/>
      <c r="J11" s="28"/>
    </row>
    <row r="12" spans="1:11" x14ac:dyDescent="0.15">
      <c r="A12" s="25"/>
      <c r="B12" s="25"/>
      <c r="C12" s="26"/>
      <c r="D12" s="26"/>
      <c r="E12" s="26"/>
      <c r="F12" s="29"/>
      <c r="G12" s="27"/>
      <c r="H12" s="28"/>
      <c r="I12" s="28"/>
      <c r="J12" s="28"/>
    </row>
    <row r="13" spans="1:11" ht="52" customHeight="1" x14ac:dyDescent="0.15">
      <c r="A13" s="25" t="s">
        <v>18</v>
      </c>
      <c r="B13" s="25" t="s">
        <v>99</v>
      </c>
      <c r="C13" s="26">
        <f>SUM(C14:C17)</f>
        <v>8402055.1699999999</v>
      </c>
      <c r="D13" s="26">
        <v>8402055.1699999999</v>
      </c>
      <c r="E13" s="61">
        <v>8402055.1699999999</v>
      </c>
      <c r="F13" s="61">
        <v>6796347</v>
      </c>
      <c r="G13" s="32" t="s">
        <v>250</v>
      </c>
      <c r="H13" s="28" t="s">
        <v>122</v>
      </c>
      <c r="I13" s="28" t="s">
        <v>123</v>
      </c>
      <c r="J13" s="28" t="s">
        <v>119</v>
      </c>
      <c r="K13" s="97"/>
    </row>
    <row r="14" spans="1:11" ht="15" x14ac:dyDescent="0.2">
      <c r="A14" s="25" t="s">
        <v>19</v>
      </c>
      <c r="B14" s="25" t="s">
        <v>20</v>
      </c>
      <c r="C14" s="26">
        <v>1605707.4</v>
      </c>
      <c r="D14" s="26">
        <v>1605707.4</v>
      </c>
      <c r="E14" s="30">
        <v>1605707</v>
      </c>
      <c r="F14" s="30">
        <v>1605707</v>
      </c>
      <c r="G14" s="27"/>
      <c r="H14" s="28"/>
      <c r="I14" s="28" t="s">
        <v>231</v>
      </c>
      <c r="J14" s="18" t="s">
        <v>240</v>
      </c>
    </row>
    <row r="15" spans="1:11" x14ac:dyDescent="0.15">
      <c r="A15" s="25" t="s">
        <v>21</v>
      </c>
      <c r="B15" s="25" t="s">
        <v>22</v>
      </c>
      <c r="C15" s="26">
        <v>2301988</v>
      </c>
      <c r="D15" s="26">
        <v>2301988</v>
      </c>
      <c r="E15" s="30">
        <v>2301988</v>
      </c>
      <c r="F15" s="30"/>
      <c r="G15" s="27"/>
      <c r="H15" s="28"/>
      <c r="I15" s="28" t="s">
        <v>231</v>
      </c>
      <c r="J15" s="28"/>
    </row>
    <row r="16" spans="1:11" ht="26" x14ac:dyDescent="0.15">
      <c r="A16" s="25" t="s">
        <v>23</v>
      </c>
      <c r="B16" s="25" t="s">
        <v>24</v>
      </c>
      <c r="C16" s="26">
        <v>14744</v>
      </c>
      <c r="D16" s="26">
        <v>14744</v>
      </c>
      <c r="E16" s="30">
        <v>14744</v>
      </c>
      <c r="F16" s="30"/>
      <c r="G16" s="27"/>
      <c r="H16" s="28"/>
      <c r="I16" s="28" t="s">
        <v>231</v>
      </c>
      <c r="J16" s="28"/>
    </row>
    <row r="17" spans="1:10" x14ac:dyDescent="0.15">
      <c r="A17" s="25" t="s">
        <v>25</v>
      </c>
      <c r="B17" s="25" t="s">
        <v>26</v>
      </c>
      <c r="C17" s="26">
        <v>4479615.7699999996</v>
      </c>
      <c r="D17" s="26">
        <v>4479615.7699999996</v>
      </c>
      <c r="E17" s="30">
        <v>4479616</v>
      </c>
      <c r="F17" s="30"/>
      <c r="G17" s="27"/>
      <c r="H17" s="28"/>
      <c r="I17" s="28" t="s">
        <v>231</v>
      </c>
      <c r="J17" s="28"/>
    </row>
    <row r="18" spans="1:10" x14ac:dyDescent="0.15">
      <c r="A18" s="25"/>
      <c r="B18" s="25"/>
      <c r="C18" s="26"/>
      <c r="D18" s="26"/>
      <c r="E18" s="26"/>
      <c r="F18" s="29"/>
      <c r="G18" s="27"/>
      <c r="H18" s="28"/>
      <c r="I18" s="28"/>
      <c r="J18" s="28"/>
    </row>
    <row r="19" spans="1:10" ht="26" x14ac:dyDescent="0.15">
      <c r="A19" s="25" t="s">
        <v>27</v>
      </c>
      <c r="B19" s="25" t="s">
        <v>28</v>
      </c>
      <c r="C19" s="26">
        <v>760375098.13999999</v>
      </c>
      <c r="D19" s="26">
        <f>SUM(D20:D21)</f>
        <v>780163538.10000002</v>
      </c>
      <c r="E19" s="26"/>
      <c r="F19" s="29"/>
      <c r="G19" s="27"/>
      <c r="H19" s="28"/>
      <c r="I19" s="28"/>
      <c r="J19" s="28"/>
    </row>
    <row r="20" spans="1:10" x14ac:dyDescent="0.15">
      <c r="A20" s="25"/>
      <c r="B20" s="25" t="s">
        <v>222</v>
      </c>
      <c r="C20" s="26"/>
      <c r="D20" s="26">
        <v>51104521</v>
      </c>
      <c r="E20" s="26">
        <v>51104521</v>
      </c>
      <c r="F20" s="26">
        <v>51104521</v>
      </c>
      <c r="G20" s="27"/>
      <c r="H20" s="28"/>
      <c r="I20" s="28" t="s">
        <v>232</v>
      </c>
      <c r="J20" s="28" t="s">
        <v>242</v>
      </c>
    </row>
    <row r="21" spans="1:10" ht="26" x14ac:dyDescent="0.15">
      <c r="A21" s="25"/>
      <c r="B21" s="25" t="s">
        <v>251</v>
      </c>
      <c r="C21" s="26"/>
      <c r="D21" s="26">
        <v>729059017.10000002</v>
      </c>
      <c r="E21" s="61">
        <f>359499222.2+369559794.9</f>
        <v>729059017.0999999</v>
      </c>
      <c r="F21" s="60">
        <v>664882670</v>
      </c>
      <c r="G21" s="64" t="s">
        <v>250</v>
      </c>
      <c r="H21" s="28"/>
      <c r="I21" s="28" t="s">
        <v>238</v>
      </c>
      <c r="J21" s="28" t="s">
        <v>241</v>
      </c>
    </row>
    <row r="22" spans="1:10" x14ac:dyDescent="0.15">
      <c r="A22" s="25"/>
      <c r="B22" s="25" t="s">
        <v>252</v>
      </c>
      <c r="C22" s="26"/>
      <c r="D22" s="26">
        <f>3490072483-D21</f>
        <v>2761013465.9000001</v>
      </c>
      <c r="E22" s="61">
        <f>2970786331</f>
        <v>2970786331</v>
      </c>
      <c r="F22" s="60">
        <v>3080123488</v>
      </c>
      <c r="G22" s="64" t="s">
        <v>253</v>
      </c>
      <c r="H22" s="28"/>
      <c r="I22" s="28" t="s">
        <v>238</v>
      </c>
      <c r="J22" s="28" t="s">
        <v>243</v>
      </c>
    </row>
    <row r="23" spans="1:10" x14ac:dyDescent="0.15">
      <c r="A23" s="25"/>
      <c r="B23" s="25"/>
      <c r="C23" s="26"/>
      <c r="D23" s="26"/>
      <c r="E23" s="26"/>
      <c r="F23" s="29"/>
      <c r="G23" s="27"/>
      <c r="H23" s="28"/>
      <c r="I23" s="28"/>
      <c r="J23" s="28"/>
    </row>
    <row r="24" spans="1:10" x14ac:dyDescent="0.15">
      <c r="A24" s="25"/>
      <c r="B24" s="25"/>
      <c r="C24" s="26"/>
      <c r="D24" s="26"/>
      <c r="E24" s="26"/>
      <c r="F24" s="29"/>
      <c r="G24" s="27"/>
      <c r="H24" s="28"/>
      <c r="I24" s="28"/>
      <c r="J24" s="28"/>
    </row>
    <row r="25" spans="1:10" x14ac:dyDescent="0.15">
      <c r="A25" s="25"/>
      <c r="B25" s="25"/>
      <c r="C25" s="26"/>
      <c r="D25" s="26"/>
      <c r="E25" s="26"/>
      <c r="F25" s="29"/>
      <c r="G25" s="27"/>
      <c r="H25" s="28"/>
      <c r="I25" s="28"/>
      <c r="J25" s="28"/>
    </row>
    <row r="26" spans="1:10" x14ac:dyDescent="0.15">
      <c r="A26" s="25"/>
      <c r="B26" s="25"/>
      <c r="C26" s="26"/>
      <c r="D26" s="26"/>
      <c r="E26" s="26"/>
      <c r="F26" s="29"/>
      <c r="G26" s="27"/>
      <c r="H26" s="28"/>
      <c r="I26" s="28"/>
      <c r="J26" s="28"/>
    </row>
    <row r="27" spans="1:10" ht="26" x14ac:dyDescent="0.15">
      <c r="A27" s="25" t="s">
        <v>29</v>
      </c>
      <c r="B27" s="25" t="s">
        <v>30</v>
      </c>
      <c r="C27" s="26">
        <v>1289796.43</v>
      </c>
      <c r="D27" s="26"/>
      <c r="E27" s="26">
        <v>1289796.43</v>
      </c>
      <c r="F27" s="26"/>
      <c r="G27" s="32"/>
      <c r="H27" s="28"/>
      <c r="I27" s="28" t="s">
        <v>231</v>
      </c>
      <c r="J27" s="28"/>
    </row>
    <row r="28" spans="1:10" x14ac:dyDescent="0.15">
      <c r="A28" s="25" t="s">
        <v>31</v>
      </c>
      <c r="B28" s="25" t="s">
        <v>32</v>
      </c>
      <c r="C28" s="26">
        <v>21802837.41</v>
      </c>
      <c r="D28" s="26"/>
      <c r="E28" s="26">
        <v>21802937</v>
      </c>
      <c r="F28" s="26"/>
      <c r="G28" s="32"/>
      <c r="H28" s="28"/>
      <c r="I28" s="28" t="s">
        <v>231</v>
      </c>
      <c r="J28" s="28"/>
    </row>
    <row r="29" spans="1:10" x14ac:dyDescent="0.15">
      <c r="A29" s="25" t="s">
        <v>33</v>
      </c>
      <c r="B29" s="25" t="s">
        <v>34</v>
      </c>
      <c r="C29" s="26">
        <v>1671378.07</v>
      </c>
      <c r="D29" s="26"/>
      <c r="E29" s="26">
        <v>1671378.07</v>
      </c>
      <c r="F29" s="26"/>
      <c r="G29" s="32"/>
      <c r="H29" s="28"/>
      <c r="I29" s="28" t="s">
        <v>231</v>
      </c>
      <c r="J29" s="28"/>
    </row>
    <row r="30" spans="1:10" x14ac:dyDescent="0.15">
      <c r="A30" s="25" t="s">
        <v>35</v>
      </c>
      <c r="B30" s="25" t="s">
        <v>36</v>
      </c>
      <c r="C30" s="26">
        <v>1469476</v>
      </c>
      <c r="D30" s="26"/>
      <c r="E30" s="26">
        <v>1469476</v>
      </c>
      <c r="F30" s="26"/>
      <c r="G30" s="32"/>
      <c r="H30" s="28"/>
      <c r="I30" s="28" t="s">
        <v>231</v>
      </c>
      <c r="J30" s="28"/>
    </row>
    <row r="31" spans="1:10" x14ac:dyDescent="0.15">
      <c r="A31" s="25" t="s">
        <v>37</v>
      </c>
      <c r="B31" s="25" t="s">
        <v>38</v>
      </c>
      <c r="C31" s="26">
        <v>226539.17</v>
      </c>
      <c r="D31" s="26"/>
      <c r="E31" s="26">
        <v>226539</v>
      </c>
      <c r="F31" s="26"/>
      <c r="G31" s="32"/>
      <c r="H31" s="28"/>
      <c r="I31" s="28" t="s">
        <v>231</v>
      </c>
      <c r="J31" s="28"/>
    </row>
    <row r="32" spans="1:10" ht="13" customHeight="1" x14ac:dyDescent="0.15">
      <c r="A32" s="25" t="s">
        <v>39</v>
      </c>
      <c r="B32" s="25" t="s">
        <v>40</v>
      </c>
      <c r="C32" s="26">
        <v>1449558.37</v>
      </c>
      <c r="D32" s="26">
        <v>1445490</v>
      </c>
      <c r="E32" s="61">
        <v>1445490</v>
      </c>
      <c r="F32" s="60">
        <v>3540095</v>
      </c>
      <c r="G32" s="53" t="s">
        <v>254</v>
      </c>
      <c r="H32" s="81" t="s">
        <v>120</v>
      </c>
      <c r="I32" s="81" t="s">
        <v>121</v>
      </c>
      <c r="J32" s="28" t="s">
        <v>119</v>
      </c>
    </row>
    <row r="33" spans="1:10" s="19" customFormat="1" ht="26" x14ac:dyDescent="0.15">
      <c r="A33" s="36"/>
      <c r="B33" s="36" t="s">
        <v>112</v>
      </c>
      <c r="C33" s="37"/>
      <c r="D33" s="37">
        <v>100444.18</v>
      </c>
      <c r="E33" s="37">
        <v>244686</v>
      </c>
      <c r="F33" s="61">
        <v>1664554.04</v>
      </c>
      <c r="G33" s="66" t="s">
        <v>115</v>
      </c>
      <c r="H33" s="81"/>
      <c r="I33" s="81"/>
      <c r="J33" s="28" t="s">
        <v>114</v>
      </c>
    </row>
    <row r="34" spans="1:10" s="19" customFormat="1" x14ac:dyDescent="0.15">
      <c r="A34" s="36"/>
      <c r="B34" s="36"/>
      <c r="C34" s="37"/>
      <c r="D34" s="37"/>
      <c r="E34" s="37"/>
      <c r="F34" s="37"/>
      <c r="G34" s="32"/>
      <c r="H34" s="28"/>
      <c r="I34" s="28"/>
      <c r="J34" s="28"/>
    </row>
    <row r="35" spans="1:10" x14ac:dyDescent="0.15">
      <c r="A35" s="25" t="s">
        <v>41</v>
      </c>
      <c r="B35" s="25" t="s">
        <v>42</v>
      </c>
      <c r="C35" s="26">
        <v>13229660.609999999</v>
      </c>
      <c r="D35" s="26"/>
      <c r="E35" s="26"/>
      <c r="F35" s="29"/>
      <c r="G35" s="27"/>
      <c r="H35" s="28"/>
      <c r="I35" s="28"/>
      <c r="J35" s="28"/>
    </row>
    <row r="36" spans="1:10" ht="26" x14ac:dyDescent="0.15">
      <c r="A36" s="25" t="s">
        <v>43</v>
      </c>
      <c r="B36" s="25" t="s">
        <v>42</v>
      </c>
      <c r="C36" s="26">
        <v>11203823.609999999</v>
      </c>
      <c r="D36" s="38">
        <f>8671641+2400469.63</f>
        <v>11072110.629999999</v>
      </c>
      <c r="E36" s="26">
        <f>2400469.53+8671641</f>
        <v>11072110.529999999</v>
      </c>
      <c r="F36" s="29">
        <v>11072022</v>
      </c>
      <c r="G36" s="27"/>
      <c r="H36" s="32" t="s">
        <v>150</v>
      </c>
      <c r="I36" s="32" t="s">
        <v>151</v>
      </c>
      <c r="J36" s="28" t="s">
        <v>119</v>
      </c>
    </row>
    <row r="37" spans="1:10" ht="52" x14ac:dyDescent="0.15">
      <c r="A37" s="25" t="s">
        <v>44</v>
      </c>
      <c r="B37" s="25" t="s">
        <v>45</v>
      </c>
      <c r="C37" s="26">
        <v>968101.46</v>
      </c>
      <c r="D37" s="26"/>
      <c r="E37" s="26">
        <v>968101</v>
      </c>
      <c r="F37" s="26"/>
      <c r="G37" s="32"/>
      <c r="H37" s="28"/>
      <c r="I37" s="28" t="s">
        <v>231</v>
      </c>
      <c r="J37" s="28"/>
    </row>
    <row r="38" spans="1:10" ht="39" x14ac:dyDescent="0.15">
      <c r="A38" s="25" t="s">
        <v>46</v>
      </c>
      <c r="B38" s="25" t="s">
        <v>47</v>
      </c>
      <c r="C38" s="26">
        <v>1057735.54</v>
      </c>
      <c r="D38" s="26"/>
      <c r="E38" s="26">
        <v>1057736</v>
      </c>
      <c r="F38" s="26"/>
      <c r="G38" s="32"/>
      <c r="H38" s="28"/>
      <c r="I38" s="28" t="s">
        <v>231</v>
      </c>
      <c r="J38" s="28"/>
    </row>
    <row r="39" spans="1:10" x14ac:dyDescent="0.15">
      <c r="A39" s="25"/>
      <c r="B39" s="25"/>
      <c r="C39" s="26"/>
      <c r="D39" s="26"/>
      <c r="E39" s="26"/>
      <c r="F39" s="29"/>
      <c r="G39" s="27"/>
      <c r="H39" s="28"/>
      <c r="I39" s="39"/>
      <c r="J39" s="28"/>
    </row>
    <row r="40" spans="1:10" ht="26" x14ac:dyDescent="0.15">
      <c r="A40" s="25" t="s">
        <v>48</v>
      </c>
      <c r="B40" s="25" t="s">
        <v>49</v>
      </c>
      <c r="C40" s="26">
        <v>9298898.6799999997</v>
      </c>
      <c r="D40" s="26"/>
      <c r="E40" s="26"/>
      <c r="F40" s="29"/>
      <c r="G40" s="27"/>
      <c r="H40" s="32" t="s">
        <v>156</v>
      </c>
      <c r="I40" s="32" t="s">
        <v>157</v>
      </c>
      <c r="J40" s="28" t="s">
        <v>119</v>
      </c>
    </row>
    <row r="41" spans="1:10" x14ac:dyDescent="0.15">
      <c r="A41" s="25" t="s">
        <v>50</v>
      </c>
      <c r="B41" s="25" t="s">
        <v>51</v>
      </c>
      <c r="C41" s="26">
        <v>5823844.3600000003</v>
      </c>
      <c r="D41" s="38">
        <f>3131823.14+2683590</f>
        <v>5815413.1400000006</v>
      </c>
      <c r="E41" s="61">
        <f>2683590.03+3131823.14</f>
        <v>5815413.1699999999</v>
      </c>
      <c r="F41" s="60">
        <v>7684881</v>
      </c>
      <c r="G41" s="27"/>
      <c r="H41" s="28"/>
      <c r="I41" s="28"/>
      <c r="J41" s="28"/>
    </row>
    <row r="42" spans="1:10" ht="52" x14ac:dyDescent="0.15">
      <c r="A42" s="25" t="s">
        <v>52</v>
      </c>
      <c r="B42" s="25" t="s">
        <v>53</v>
      </c>
      <c r="C42" s="26">
        <v>1838236.51</v>
      </c>
      <c r="D42" s="26"/>
      <c r="E42" s="29">
        <v>1838237</v>
      </c>
      <c r="F42" s="29"/>
      <c r="G42" s="32"/>
      <c r="H42" s="28"/>
      <c r="I42" s="28" t="s">
        <v>231</v>
      </c>
      <c r="J42" s="28"/>
    </row>
    <row r="43" spans="1:10" ht="80" customHeight="1" x14ac:dyDescent="0.15">
      <c r="A43" s="25" t="s">
        <v>54</v>
      </c>
      <c r="B43" s="25" t="s">
        <v>55</v>
      </c>
      <c r="C43" s="26">
        <v>1636817.81</v>
      </c>
      <c r="D43" s="26"/>
      <c r="E43" s="29">
        <v>1638818</v>
      </c>
      <c r="F43" s="29"/>
      <c r="G43" s="32"/>
      <c r="H43" s="28"/>
      <c r="I43" s="28" t="s">
        <v>231</v>
      </c>
      <c r="J43" s="28"/>
    </row>
    <row r="44" spans="1:10" ht="52" x14ac:dyDescent="0.15">
      <c r="A44" s="25" t="s">
        <v>56</v>
      </c>
      <c r="B44" s="25" t="s">
        <v>57</v>
      </c>
      <c r="C44" s="26">
        <v>5885083.0099999998</v>
      </c>
      <c r="D44" s="26"/>
      <c r="E44" s="26"/>
      <c r="F44" s="29"/>
      <c r="G44" s="27"/>
      <c r="H44" s="32" t="s">
        <v>167</v>
      </c>
      <c r="I44" s="32" t="s">
        <v>168</v>
      </c>
      <c r="J44" s="28" t="s">
        <v>119</v>
      </c>
    </row>
    <row r="45" spans="1:10" x14ac:dyDescent="0.15">
      <c r="A45" s="25" t="s">
        <v>58</v>
      </c>
      <c r="B45" s="25" t="s">
        <v>57</v>
      </c>
      <c r="C45" s="26">
        <v>5686307.0099999998</v>
      </c>
      <c r="D45" s="38">
        <f>4122923.3+406567+558997.2+27504+96507+33750+360969.21</f>
        <v>5607217.71</v>
      </c>
      <c r="E45" s="26">
        <f>4529490.3+919966.41+124011</f>
        <v>5573467.71</v>
      </c>
      <c r="F45" s="29">
        <f>4529490.3+919966.41+124011</f>
        <v>5573467.71</v>
      </c>
      <c r="G45" s="27"/>
      <c r="H45" s="28"/>
      <c r="I45" s="28" t="s">
        <v>168</v>
      </c>
      <c r="J45" s="28"/>
    </row>
    <row r="46" spans="1:10" ht="52" x14ac:dyDescent="0.15">
      <c r="A46" s="25" t="s">
        <v>59</v>
      </c>
      <c r="B46" s="25" t="s">
        <v>60</v>
      </c>
      <c r="C46" s="26">
        <v>198776</v>
      </c>
      <c r="D46" s="26"/>
      <c r="E46" s="29">
        <v>198776</v>
      </c>
      <c r="F46" s="29"/>
      <c r="G46" s="32"/>
      <c r="H46" s="28"/>
      <c r="I46" s="28" t="s">
        <v>231</v>
      </c>
      <c r="J46" s="28"/>
    </row>
    <row r="47" spans="1:10" ht="39" x14ac:dyDescent="0.15">
      <c r="A47" s="25" t="s">
        <v>61</v>
      </c>
      <c r="B47" s="25" t="s">
        <v>62</v>
      </c>
      <c r="C47" s="26">
        <v>8455994.0099999998</v>
      </c>
      <c r="D47" s="40">
        <f>298333.33+275268.72+120833.33+238979.92+1300043.14</f>
        <v>2233458.44</v>
      </c>
      <c r="E47" s="61">
        <f>158575+325702+1328850+5781742+5719041</f>
        <v>13313910</v>
      </c>
      <c r="F47" s="60">
        <f>36812182.36</f>
        <v>36812182.359999999</v>
      </c>
      <c r="G47" s="32" t="s">
        <v>255</v>
      </c>
      <c r="H47" s="32" t="s">
        <v>159</v>
      </c>
      <c r="I47" s="32" t="s">
        <v>160</v>
      </c>
      <c r="J47" s="28" t="s">
        <v>119</v>
      </c>
    </row>
    <row r="48" spans="1:10" x14ac:dyDescent="0.15">
      <c r="A48" s="25" t="s">
        <v>63</v>
      </c>
      <c r="B48" s="25" t="s">
        <v>64</v>
      </c>
      <c r="C48" s="26">
        <v>1181899</v>
      </c>
      <c r="D48" s="26"/>
      <c r="E48" s="29">
        <v>1181899</v>
      </c>
      <c r="F48" s="29"/>
      <c r="G48" s="32"/>
      <c r="H48" s="28"/>
      <c r="I48" s="28" t="s">
        <v>231</v>
      </c>
      <c r="J48" s="28"/>
    </row>
    <row r="49" spans="1:10" x14ac:dyDescent="0.15">
      <c r="A49" s="25" t="s">
        <v>65</v>
      </c>
      <c r="B49" s="25" t="s">
        <v>66</v>
      </c>
      <c r="C49" s="26">
        <v>6368945.9199999999</v>
      </c>
      <c r="D49" s="41"/>
      <c r="E49" s="26"/>
      <c r="F49" s="29"/>
      <c r="G49" s="27"/>
      <c r="H49" s="28"/>
      <c r="I49" s="28"/>
      <c r="J49" s="28"/>
    </row>
    <row r="50" spans="1:10" ht="26" x14ac:dyDescent="0.15">
      <c r="A50" s="25" t="s">
        <v>67</v>
      </c>
      <c r="B50" s="25" t="s">
        <v>66</v>
      </c>
      <c r="C50" s="26">
        <v>4740887.1900000004</v>
      </c>
      <c r="D50" s="38">
        <v>4031363.25</v>
      </c>
      <c r="E50" s="26">
        <v>4031363.25</v>
      </c>
      <c r="F50" s="29">
        <v>4031363</v>
      </c>
      <c r="G50" s="27"/>
      <c r="H50" s="32" t="s">
        <v>171</v>
      </c>
      <c r="I50" s="32" t="s">
        <v>172</v>
      </c>
      <c r="J50" s="28" t="s">
        <v>119</v>
      </c>
    </row>
    <row r="51" spans="1:10" ht="52" x14ac:dyDescent="0.15">
      <c r="A51" s="25" t="s">
        <v>68</v>
      </c>
      <c r="B51" s="25" t="s">
        <v>69</v>
      </c>
      <c r="C51" s="26">
        <v>1628058.73</v>
      </c>
      <c r="D51" s="26"/>
      <c r="E51" s="29">
        <v>1628059</v>
      </c>
      <c r="F51" s="29"/>
      <c r="G51" s="32"/>
      <c r="H51" s="28"/>
      <c r="I51" s="28" t="s">
        <v>231</v>
      </c>
      <c r="J51" s="28"/>
    </row>
    <row r="52" spans="1:10" ht="26" x14ac:dyDescent="0.15">
      <c r="A52" s="25" t="s">
        <v>70</v>
      </c>
      <c r="B52" s="25" t="s">
        <v>71</v>
      </c>
      <c r="C52" s="26">
        <v>20550249.960000001</v>
      </c>
      <c r="D52" s="38">
        <f>662240.66+130835.85+550000+567801+771950+5985155+12432269.4</f>
        <v>21100251.91</v>
      </c>
      <c r="E52" s="37">
        <f>662240+5557545+771950+77670+130835+349940+12982269+567801</f>
        <v>21100250</v>
      </c>
      <c r="F52" s="42">
        <v>21611970.449999999</v>
      </c>
      <c r="G52" s="27"/>
      <c r="H52" s="32" t="s">
        <v>148</v>
      </c>
      <c r="I52" s="32" t="s">
        <v>149</v>
      </c>
      <c r="J52" s="28" t="s">
        <v>119</v>
      </c>
    </row>
    <row r="53" spans="1:10" ht="39" x14ac:dyDescent="0.15">
      <c r="A53" s="25" t="s">
        <v>72</v>
      </c>
      <c r="B53" s="25" t="s">
        <v>73</v>
      </c>
      <c r="C53" s="26">
        <v>11290399.460000001</v>
      </c>
      <c r="D53" s="38">
        <f>1315934.21+779271.11</f>
        <v>2095205.3199999998</v>
      </c>
      <c r="E53" s="38">
        <f>1315934.21+779271.11</f>
        <v>2095205.3199999998</v>
      </c>
      <c r="F53" s="42"/>
      <c r="G53" s="67" t="s">
        <v>230</v>
      </c>
      <c r="H53" s="32" t="s">
        <v>165</v>
      </c>
      <c r="I53" s="32" t="s">
        <v>166</v>
      </c>
      <c r="J53" s="28" t="s">
        <v>119</v>
      </c>
    </row>
    <row r="54" spans="1:10" ht="39" x14ac:dyDescent="0.15">
      <c r="A54" s="25" t="s">
        <v>74</v>
      </c>
      <c r="B54" s="25" t="s">
        <v>75</v>
      </c>
      <c r="C54" s="26">
        <v>1999994.64</v>
      </c>
      <c r="D54" s="38">
        <v>1999999.65</v>
      </c>
      <c r="E54" s="29">
        <v>1999994</v>
      </c>
      <c r="F54" s="29">
        <v>1999994</v>
      </c>
      <c r="G54" s="27"/>
      <c r="H54" s="32" t="s">
        <v>169</v>
      </c>
      <c r="I54" s="32" t="s">
        <v>170</v>
      </c>
      <c r="J54" s="28" t="s">
        <v>119</v>
      </c>
    </row>
    <row r="55" spans="1:10" ht="39" x14ac:dyDescent="0.15">
      <c r="A55" s="25" t="s">
        <v>76</v>
      </c>
      <c r="B55" s="25" t="s">
        <v>77</v>
      </c>
      <c r="C55" s="26">
        <v>33811389.530000001</v>
      </c>
      <c r="D55" s="38">
        <f>320000+86502.38+15500829</f>
        <v>15907331.380000001</v>
      </c>
      <c r="E55" s="26">
        <f>1003160.42+296816+36427268</f>
        <v>37727244.420000002</v>
      </c>
      <c r="F55" s="29">
        <v>15907331</v>
      </c>
      <c r="G55" s="32"/>
      <c r="H55" s="32" t="s">
        <v>163</v>
      </c>
      <c r="I55" s="32" t="s">
        <v>164</v>
      </c>
      <c r="J55" s="28" t="s">
        <v>119</v>
      </c>
    </row>
    <row r="56" spans="1:10" x14ac:dyDescent="0.15">
      <c r="A56" s="25"/>
      <c r="B56" s="25"/>
      <c r="C56" s="26"/>
      <c r="D56" s="38"/>
      <c r="E56" s="26"/>
      <c r="F56" s="29"/>
      <c r="G56" s="32"/>
      <c r="H56" s="32"/>
      <c r="I56" s="32"/>
      <c r="J56" s="28"/>
    </row>
    <row r="57" spans="1:10" ht="26" x14ac:dyDescent="0.15">
      <c r="A57" s="25" t="s">
        <v>78</v>
      </c>
      <c r="B57" s="25" t="s">
        <v>79</v>
      </c>
      <c r="C57" s="26">
        <v>2851658.43</v>
      </c>
      <c r="D57" s="26">
        <f>232738+1765246.62</f>
        <v>1997984.62</v>
      </c>
      <c r="E57" s="26">
        <f>323738+1765246.62</f>
        <v>2088984.62</v>
      </c>
      <c r="F57" s="29">
        <v>1997984.62</v>
      </c>
      <c r="G57" s="27"/>
      <c r="H57" s="28" t="s">
        <v>117</v>
      </c>
      <c r="I57" s="28" t="s">
        <v>118</v>
      </c>
      <c r="J57" s="28" t="s">
        <v>119</v>
      </c>
    </row>
    <row r="58" spans="1:10" s="19" customFormat="1" ht="26" x14ac:dyDescent="0.15">
      <c r="A58" s="36"/>
      <c r="B58" s="36" t="s">
        <v>113</v>
      </c>
      <c r="C58" s="37"/>
      <c r="D58" s="37">
        <f>219063+1098</f>
        <v>220161</v>
      </c>
      <c r="E58" s="61">
        <f>233838+219063</f>
        <v>452901</v>
      </c>
      <c r="F58" s="61">
        <v>1664554.04</v>
      </c>
      <c r="G58" s="28" t="s">
        <v>115</v>
      </c>
      <c r="H58" s="28" t="s">
        <v>117</v>
      </c>
      <c r="I58" s="28" t="s">
        <v>118</v>
      </c>
      <c r="J58" s="28" t="s">
        <v>114</v>
      </c>
    </row>
    <row r="59" spans="1:10" s="19" customFormat="1" x14ac:dyDescent="0.15">
      <c r="A59" s="36"/>
      <c r="B59" s="36"/>
      <c r="C59" s="37"/>
      <c r="D59" s="37"/>
      <c r="E59" s="37"/>
      <c r="F59" s="37"/>
      <c r="G59" s="28"/>
      <c r="H59" s="28"/>
      <c r="I59" s="28"/>
      <c r="J59" s="28"/>
    </row>
    <row r="60" spans="1:10" ht="39" x14ac:dyDescent="0.15">
      <c r="A60" s="25" t="s">
        <v>80</v>
      </c>
      <c r="B60" s="25" t="s">
        <v>81</v>
      </c>
      <c r="C60" s="26">
        <v>8534223.5</v>
      </c>
      <c r="D60" s="26"/>
      <c r="E60" s="26">
        <f>239321+390009</f>
        <v>629330</v>
      </c>
      <c r="F60" s="29">
        <v>717964.05</v>
      </c>
      <c r="G60" s="32"/>
      <c r="H60" s="28"/>
      <c r="I60" s="28" t="s">
        <v>239</v>
      </c>
      <c r="J60" s="28"/>
    </row>
    <row r="61" spans="1:10" x14ac:dyDescent="0.15">
      <c r="A61" s="25"/>
      <c r="B61" s="25"/>
      <c r="C61" s="26"/>
      <c r="D61" s="26"/>
      <c r="E61" s="26"/>
      <c r="F61" s="29"/>
      <c r="G61" s="32"/>
      <c r="H61" s="28"/>
      <c r="I61" s="28"/>
      <c r="J61" s="28"/>
    </row>
    <row r="62" spans="1:10" ht="26" x14ac:dyDescent="0.15">
      <c r="A62" s="25" t="s">
        <v>82</v>
      </c>
      <c r="B62" s="25" t="s">
        <v>83</v>
      </c>
      <c r="C62" s="26">
        <v>39768119.189999998</v>
      </c>
      <c r="D62" s="26"/>
      <c r="E62" s="26"/>
      <c r="F62" s="29"/>
      <c r="G62" s="27"/>
      <c r="H62" s="28"/>
      <c r="I62" s="28"/>
      <c r="J62" s="28"/>
    </row>
    <row r="63" spans="1:10" ht="39" x14ac:dyDescent="0.15">
      <c r="A63" s="25" t="s">
        <v>84</v>
      </c>
      <c r="B63" s="25" t="s">
        <v>98</v>
      </c>
      <c r="C63" s="26">
        <v>651332</v>
      </c>
      <c r="D63" s="62">
        <v>1302664</v>
      </c>
      <c r="E63" s="60">
        <v>651332</v>
      </c>
      <c r="F63" s="29">
        <v>651332</v>
      </c>
      <c r="G63" s="27"/>
      <c r="H63" s="32" t="s">
        <v>154</v>
      </c>
      <c r="I63" s="32" t="s">
        <v>155</v>
      </c>
      <c r="J63" s="28" t="s">
        <v>119</v>
      </c>
    </row>
    <row r="64" spans="1:10" ht="39" x14ac:dyDescent="0.15">
      <c r="A64" s="25" t="s">
        <v>85</v>
      </c>
      <c r="B64" s="25" t="s">
        <v>86</v>
      </c>
      <c r="C64" s="26">
        <v>39116787.189999998</v>
      </c>
      <c r="D64" s="38">
        <v>39777413</v>
      </c>
      <c r="E64" s="26">
        <f>33902453+5223627.7</f>
        <v>39126080.700000003</v>
      </c>
      <c r="F64" s="29"/>
      <c r="G64" s="32" t="s">
        <v>237</v>
      </c>
      <c r="H64" s="32" t="s">
        <v>143</v>
      </c>
      <c r="I64" s="27" t="s">
        <v>144</v>
      </c>
      <c r="J64" s="28" t="s">
        <v>229</v>
      </c>
    </row>
    <row r="65" spans="1:10" ht="26" x14ac:dyDescent="0.15">
      <c r="A65" s="25" t="s">
        <v>87</v>
      </c>
      <c r="B65" s="25" t="s">
        <v>219</v>
      </c>
      <c r="C65" s="26">
        <v>25346035.690000001</v>
      </c>
      <c r="D65" s="38">
        <v>24756422.760000002</v>
      </c>
      <c r="E65" s="61">
        <f>18369893+6386531</f>
        <v>24756424</v>
      </c>
      <c r="F65" s="60">
        <f>19497225</f>
        <v>19497225</v>
      </c>
      <c r="G65" s="64" t="s">
        <v>250</v>
      </c>
      <c r="H65" s="32" t="s">
        <v>152</v>
      </c>
      <c r="I65" s="32" t="s">
        <v>153</v>
      </c>
      <c r="J65" s="28" t="s">
        <v>119</v>
      </c>
    </row>
    <row r="66" spans="1:10" ht="39" x14ac:dyDescent="0.15">
      <c r="A66" s="25" t="s">
        <v>88</v>
      </c>
      <c r="B66" s="25" t="s">
        <v>89</v>
      </c>
      <c r="C66" s="26">
        <v>26874341.77</v>
      </c>
      <c r="D66" s="40">
        <v>24633839.260000002</v>
      </c>
      <c r="E66" s="37">
        <v>23528488.149999999</v>
      </c>
      <c r="F66" s="42">
        <v>23414663</v>
      </c>
      <c r="G66" s="27" t="s">
        <v>256</v>
      </c>
      <c r="H66" s="32" t="s">
        <v>146</v>
      </c>
      <c r="I66" s="32" t="s">
        <v>147</v>
      </c>
      <c r="J66" s="28" t="s">
        <v>119</v>
      </c>
    </row>
    <row r="67" spans="1:10" ht="39" x14ac:dyDescent="0.15">
      <c r="A67" s="25" t="s">
        <v>90</v>
      </c>
      <c r="B67" s="25" t="s">
        <v>91</v>
      </c>
      <c r="C67" s="26">
        <v>698410.28</v>
      </c>
      <c r="D67" s="38">
        <v>669723.43000000005</v>
      </c>
      <c r="E67" s="38">
        <v>669723.43000000005</v>
      </c>
      <c r="F67" s="29">
        <v>669723</v>
      </c>
      <c r="G67" s="27"/>
      <c r="H67" s="32" t="s">
        <v>161</v>
      </c>
      <c r="I67" s="32" t="s">
        <v>162</v>
      </c>
      <c r="J67" s="28" t="s">
        <v>119</v>
      </c>
    </row>
    <row r="68" spans="1:10" ht="26" x14ac:dyDescent="0.15">
      <c r="A68" s="25" t="s">
        <v>92</v>
      </c>
      <c r="B68" s="25" t="s">
        <v>93</v>
      </c>
      <c r="C68" s="26">
        <v>7616866.4299999997</v>
      </c>
      <c r="D68" s="26"/>
      <c r="E68" s="26"/>
      <c r="F68" s="29"/>
      <c r="G68" s="27"/>
      <c r="H68" s="28"/>
      <c r="I68" s="28"/>
      <c r="J68" s="28"/>
    </row>
    <row r="69" spans="1:10" x14ac:dyDescent="0.15">
      <c r="A69" s="25" t="s">
        <v>94</v>
      </c>
      <c r="B69" s="25" t="s">
        <v>95</v>
      </c>
      <c r="C69" s="26">
        <v>170900</v>
      </c>
      <c r="D69" s="26"/>
      <c r="E69" s="30">
        <v>170900</v>
      </c>
      <c r="F69" s="30">
        <v>170900</v>
      </c>
      <c r="G69" s="27"/>
      <c r="H69" s="28"/>
      <c r="I69" s="28" t="s">
        <v>231</v>
      </c>
      <c r="J69" s="35" t="s">
        <v>244</v>
      </c>
    </row>
    <row r="70" spans="1:10" ht="26" x14ac:dyDescent="0.15">
      <c r="A70" s="25" t="s">
        <v>96</v>
      </c>
      <c r="B70" s="25" t="s">
        <v>97</v>
      </c>
      <c r="C70" s="26">
        <v>23300894.109999999</v>
      </c>
      <c r="D70" s="26"/>
      <c r="E70" s="63">
        <v>23300894</v>
      </c>
      <c r="F70" s="60">
        <v>26544929.329999998</v>
      </c>
      <c r="G70" s="64" t="s">
        <v>253</v>
      </c>
      <c r="H70" s="28"/>
      <c r="I70" s="28" t="s">
        <v>231</v>
      </c>
      <c r="J70" s="35" t="s">
        <v>245</v>
      </c>
    </row>
    <row r="71" spans="1:10" x14ac:dyDescent="0.15">
      <c r="A71" s="43"/>
      <c r="B71" s="43"/>
      <c r="C71" s="29"/>
      <c r="D71" s="29"/>
      <c r="E71" s="29"/>
      <c r="F71" s="29"/>
      <c r="G71" s="27"/>
      <c r="H71" s="28"/>
      <c r="I71" s="28"/>
      <c r="J71" s="28"/>
    </row>
    <row r="72" spans="1:10" ht="39" x14ac:dyDescent="0.15">
      <c r="A72" s="43"/>
      <c r="B72" s="43" t="s">
        <v>102</v>
      </c>
      <c r="C72" s="29"/>
      <c r="D72" s="42">
        <f>SUM(D73:D79)</f>
        <v>35789005.600000001</v>
      </c>
      <c r="E72" s="42">
        <f>SUM(E73:E79)</f>
        <v>36042523.920000002</v>
      </c>
      <c r="F72" s="42">
        <v>36032525</v>
      </c>
      <c r="G72" s="27"/>
      <c r="H72" s="32" t="s">
        <v>125</v>
      </c>
      <c r="I72" s="28" t="s">
        <v>124</v>
      </c>
      <c r="J72" s="28" t="s">
        <v>119</v>
      </c>
    </row>
    <row r="73" spans="1:10" x14ac:dyDescent="0.15">
      <c r="A73" s="43">
        <v>1</v>
      </c>
      <c r="B73" s="25" t="s">
        <v>103</v>
      </c>
      <c r="C73" s="29"/>
      <c r="D73" s="42">
        <v>551735</v>
      </c>
      <c r="E73" s="44">
        <v>551734.39</v>
      </c>
      <c r="F73" s="45">
        <v>551734.39</v>
      </c>
      <c r="G73" s="27"/>
      <c r="H73" s="28"/>
      <c r="I73" s="28"/>
      <c r="J73" s="28"/>
    </row>
    <row r="74" spans="1:10" x14ac:dyDescent="0.15">
      <c r="A74" s="43">
        <v>2</v>
      </c>
      <c r="B74" s="43" t="s">
        <v>101</v>
      </c>
      <c r="C74" s="29"/>
      <c r="D74" s="42">
        <f>17575560+293023</f>
        <v>17868583</v>
      </c>
      <c r="E74" s="42">
        <v>17751852.390000001</v>
      </c>
      <c r="F74" s="45">
        <v>17751852.390000001</v>
      </c>
      <c r="G74" s="27"/>
      <c r="H74" s="28"/>
      <c r="I74" s="28"/>
      <c r="J74" s="28"/>
    </row>
    <row r="75" spans="1:10" x14ac:dyDescent="0.15">
      <c r="A75" s="43">
        <v>3</v>
      </c>
      <c r="B75" s="46" t="s">
        <v>104</v>
      </c>
      <c r="C75" s="29"/>
      <c r="D75" s="42">
        <f>8718701+272496</f>
        <v>8991197</v>
      </c>
      <c r="E75" s="42">
        <v>8991198.1399999987</v>
      </c>
      <c r="F75" s="45">
        <v>8991198.1400000006</v>
      </c>
      <c r="G75" s="27"/>
      <c r="H75" s="28"/>
      <c r="I75" s="28"/>
      <c r="J75" s="28"/>
    </row>
    <row r="76" spans="1:10" x14ac:dyDescent="0.15">
      <c r="A76" s="43">
        <v>4</v>
      </c>
      <c r="B76" s="43" t="s">
        <v>100</v>
      </c>
      <c r="C76" s="41"/>
      <c r="D76" s="42">
        <v>621929</v>
      </c>
      <c r="E76" s="42">
        <v>621929</v>
      </c>
      <c r="F76" s="45">
        <v>621929.66</v>
      </c>
      <c r="G76" s="27"/>
      <c r="H76" s="28"/>
      <c r="I76" s="28"/>
      <c r="J76" s="28"/>
    </row>
    <row r="77" spans="1:10" x14ac:dyDescent="0.15">
      <c r="A77" s="43">
        <v>5</v>
      </c>
      <c r="B77" s="43" t="s">
        <v>105</v>
      </c>
      <c r="C77" s="41"/>
      <c r="D77" s="42">
        <v>7395313</v>
      </c>
      <c r="E77" s="42">
        <v>7395313</v>
      </c>
      <c r="F77" s="45">
        <v>7395313.3700000001</v>
      </c>
      <c r="G77" s="27"/>
      <c r="H77" s="28"/>
      <c r="I77" s="28"/>
      <c r="J77" s="28"/>
    </row>
    <row r="78" spans="1:10" x14ac:dyDescent="0.15">
      <c r="A78" s="43">
        <v>6</v>
      </c>
      <c r="B78" s="43" t="s">
        <v>106</v>
      </c>
      <c r="C78" s="41"/>
      <c r="D78" s="42">
        <v>341203</v>
      </c>
      <c r="E78" s="42">
        <v>692406</v>
      </c>
      <c r="F78" s="45">
        <v>682406.32</v>
      </c>
      <c r="G78" s="27"/>
      <c r="H78" s="28"/>
      <c r="I78" s="28"/>
      <c r="J78" s="28"/>
    </row>
    <row r="79" spans="1:10" x14ac:dyDescent="0.15">
      <c r="A79" s="43">
        <v>7</v>
      </c>
      <c r="B79" s="43" t="s">
        <v>107</v>
      </c>
      <c r="C79" s="41"/>
      <c r="D79" s="42">
        <v>19045.599999999999</v>
      </c>
      <c r="E79" s="42">
        <v>38091</v>
      </c>
      <c r="F79" s="45">
        <v>38091.199999999997</v>
      </c>
      <c r="G79" s="27"/>
      <c r="H79" s="28"/>
      <c r="I79" s="28"/>
      <c r="J79" s="28"/>
    </row>
    <row r="80" spans="1:10" x14ac:dyDescent="0.15">
      <c r="A80" s="43">
        <v>8</v>
      </c>
      <c r="B80" s="47" t="s">
        <v>108</v>
      </c>
      <c r="C80" s="60"/>
      <c r="D80" s="48">
        <v>7357923</v>
      </c>
      <c r="E80" s="48"/>
      <c r="F80" s="48"/>
      <c r="G80" s="67" t="s">
        <v>257</v>
      </c>
      <c r="H80" s="28"/>
      <c r="I80" s="28"/>
      <c r="J80" s="28"/>
    </row>
    <row r="81" spans="1:11" x14ac:dyDescent="0.15">
      <c r="A81" s="43"/>
      <c r="B81" s="43"/>
      <c r="C81" s="41"/>
      <c r="D81" s="41"/>
      <c r="E81" s="41"/>
      <c r="F81" s="29"/>
      <c r="G81" s="27"/>
      <c r="H81" s="28"/>
      <c r="I81" s="28"/>
      <c r="J81" s="28"/>
    </row>
    <row r="82" spans="1:11" ht="39" x14ac:dyDescent="0.15">
      <c r="A82" s="43"/>
      <c r="B82" s="58" t="s">
        <v>246</v>
      </c>
      <c r="C82" s="59"/>
      <c r="D82" s="59"/>
      <c r="E82" s="59"/>
      <c r="F82" s="60">
        <v>45181407</v>
      </c>
      <c r="G82" s="57" t="s">
        <v>258</v>
      </c>
      <c r="H82" s="55"/>
      <c r="I82" s="55"/>
      <c r="J82" s="55"/>
    </row>
    <row r="83" spans="1:11" x14ac:dyDescent="0.15">
      <c r="A83" s="43"/>
      <c r="B83" s="43"/>
      <c r="C83" s="41"/>
      <c r="D83" s="41"/>
      <c r="E83" s="41"/>
      <c r="F83" s="29"/>
      <c r="G83" s="27"/>
      <c r="H83" s="28"/>
      <c r="I83" s="28"/>
      <c r="J83" s="28"/>
    </row>
    <row r="84" spans="1:11" ht="12.75" customHeight="1" x14ac:dyDescent="0.15">
      <c r="A84" s="43"/>
      <c r="B84" s="68" t="s">
        <v>220</v>
      </c>
      <c r="C84" s="41"/>
      <c r="D84" s="38">
        <v>19345859</v>
      </c>
      <c r="E84" s="41"/>
      <c r="F84" s="29">
        <v>16908045</v>
      </c>
      <c r="G84" s="27"/>
      <c r="H84" s="82" t="s">
        <v>126</v>
      </c>
      <c r="I84" s="27" t="s">
        <v>127</v>
      </c>
      <c r="J84" s="27" t="s">
        <v>128</v>
      </c>
    </row>
    <row r="85" spans="1:11" x14ac:dyDescent="0.15">
      <c r="A85" s="43"/>
      <c r="B85" s="43" t="s">
        <v>220</v>
      </c>
      <c r="C85" s="41"/>
      <c r="D85" s="38"/>
      <c r="E85" s="41"/>
      <c r="F85" s="29">
        <v>2444645</v>
      </c>
      <c r="G85" s="27"/>
      <c r="H85" s="82"/>
      <c r="I85" s="27" t="s">
        <v>129</v>
      </c>
      <c r="J85" s="27" t="s">
        <v>130</v>
      </c>
    </row>
    <row r="86" spans="1:11" x14ac:dyDescent="0.15">
      <c r="A86" s="43"/>
      <c r="B86" s="43"/>
      <c r="C86" s="41"/>
      <c r="D86" s="41"/>
      <c r="E86" s="41"/>
      <c r="F86" s="29"/>
      <c r="G86" s="27"/>
      <c r="H86" s="28"/>
      <c r="I86" s="28"/>
      <c r="J86" s="28"/>
    </row>
    <row r="87" spans="1:11" x14ac:dyDescent="0.15">
      <c r="A87" s="43"/>
      <c r="B87" s="68" t="s">
        <v>221</v>
      </c>
      <c r="C87" s="41"/>
      <c r="D87" s="41">
        <v>200133808</v>
      </c>
      <c r="E87" s="41"/>
      <c r="F87" s="29"/>
      <c r="G87" s="32"/>
      <c r="H87" s="32"/>
      <c r="I87" s="27"/>
      <c r="J87" s="27"/>
    </row>
    <row r="88" spans="1:11" ht="39" x14ac:dyDescent="0.15">
      <c r="A88" s="43"/>
      <c r="B88" s="46" t="s">
        <v>233</v>
      </c>
      <c r="C88" s="41"/>
      <c r="D88" s="41"/>
      <c r="E88" s="29">
        <v>64453791</v>
      </c>
      <c r="F88" s="29">
        <v>64453791</v>
      </c>
      <c r="G88" s="27"/>
      <c r="H88" s="32" t="s">
        <v>131</v>
      </c>
      <c r="I88" s="27" t="s">
        <v>132</v>
      </c>
      <c r="J88" s="27" t="s">
        <v>133</v>
      </c>
    </row>
    <row r="89" spans="1:11" ht="39" x14ac:dyDescent="0.15">
      <c r="A89" s="43"/>
      <c r="B89" s="43" t="s">
        <v>234</v>
      </c>
      <c r="C89" s="41"/>
      <c r="D89" s="41"/>
      <c r="E89" s="29">
        <v>135680.01699999999</v>
      </c>
      <c r="F89" s="29">
        <v>135680.01699999999</v>
      </c>
      <c r="G89" s="27"/>
      <c r="H89" s="32" t="s">
        <v>131</v>
      </c>
      <c r="I89" s="27" t="s">
        <v>132</v>
      </c>
      <c r="J89" s="27" t="s">
        <v>133</v>
      </c>
    </row>
    <row r="90" spans="1:11" x14ac:dyDescent="0.15">
      <c r="A90" s="43"/>
      <c r="B90" s="43"/>
      <c r="C90" s="41"/>
      <c r="D90" s="41"/>
      <c r="E90" s="41"/>
      <c r="F90" s="29"/>
      <c r="G90" s="27"/>
      <c r="H90" s="32"/>
      <c r="I90" s="27"/>
      <c r="J90" s="27"/>
    </row>
    <row r="91" spans="1:11" x14ac:dyDescent="0.15">
      <c r="A91" s="43"/>
      <c r="B91" s="43"/>
      <c r="C91" s="41"/>
      <c r="D91" s="41"/>
      <c r="E91" s="41"/>
      <c r="F91" s="29"/>
      <c r="G91" s="65"/>
      <c r="H91" s="64"/>
      <c r="I91" s="65"/>
      <c r="J91" s="65"/>
    </row>
    <row r="92" spans="1:11" x14ac:dyDescent="0.15">
      <c r="A92" s="43"/>
      <c r="B92" s="68" t="s">
        <v>259</v>
      </c>
      <c r="C92" s="41"/>
      <c r="D92" s="41"/>
      <c r="E92" s="41"/>
      <c r="F92" s="29"/>
      <c r="G92" s="27"/>
      <c r="H92" s="32"/>
      <c r="I92" s="27"/>
      <c r="J92" s="27"/>
    </row>
    <row r="93" spans="1:11" ht="26" x14ac:dyDescent="0.15">
      <c r="A93" s="43"/>
      <c r="B93" s="43" t="s">
        <v>223</v>
      </c>
      <c r="C93" s="41"/>
      <c r="D93" s="41"/>
      <c r="E93" s="41"/>
      <c r="F93" s="84">
        <v>60707985.960000001</v>
      </c>
      <c r="G93" s="27"/>
      <c r="H93" s="49" t="s">
        <v>176</v>
      </c>
      <c r="I93" s="28"/>
      <c r="J93" s="81" t="s">
        <v>178</v>
      </c>
    </row>
    <row r="94" spans="1:11" ht="39" x14ac:dyDescent="0.15">
      <c r="A94" s="43"/>
      <c r="B94" s="43" t="s">
        <v>225</v>
      </c>
      <c r="C94" s="41"/>
      <c r="D94" s="41"/>
      <c r="E94" s="41"/>
      <c r="F94" s="85"/>
      <c r="G94" s="27"/>
      <c r="H94" s="32" t="s">
        <v>179</v>
      </c>
      <c r="I94" s="28"/>
      <c r="J94" s="81"/>
      <c r="K94" s="70" t="s">
        <v>262</v>
      </c>
    </row>
    <row r="95" spans="1:11" ht="26" x14ac:dyDescent="0.15">
      <c r="A95" s="43"/>
      <c r="B95" s="43" t="s">
        <v>224</v>
      </c>
      <c r="C95" s="41"/>
      <c r="D95" s="41"/>
      <c r="E95" s="41"/>
      <c r="F95" s="86"/>
      <c r="G95" s="27"/>
      <c r="H95" s="32" t="s">
        <v>180</v>
      </c>
      <c r="I95" s="28"/>
      <c r="J95" s="81"/>
    </row>
    <row r="96" spans="1:11" x14ac:dyDescent="0.15">
      <c r="A96" s="43"/>
      <c r="B96" s="43"/>
      <c r="C96" s="41"/>
      <c r="D96" s="41"/>
      <c r="E96" s="41"/>
      <c r="F96" s="29"/>
      <c r="G96" s="27"/>
      <c r="H96" s="28"/>
      <c r="I96" s="28"/>
      <c r="J96" s="28"/>
    </row>
    <row r="97" spans="1:10" x14ac:dyDescent="0.15">
      <c r="A97" s="43"/>
      <c r="B97" s="43"/>
      <c r="C97" s="41"/>
      <c r="D97" s="41"/>
      <c r="E97" s="41"/>
      <c r="F97" s="29"/>
      <c r="G97" s="27"/>
      <c r="H97" s="28"/>
      <c r="I97" s="28"/>
      <c r="J97" s="28"/>
    </row>
    <row r="98" spans="1:10" x14ac:dyDescent="0.15">
      <c r="A98" s="43"/>
      <c r="B98" s="43"/>
      <c r="C98" s="41"/>
      <c r="D98" s="41"/>
      <c r="E98" s="41"/>
      <c r="F98" s="29"/>
      <c r="G98" s="27"/>
      <c r="H98" s="28"/>
      <c r="I98" s="28"/>
      <c r="J98" s="28"/>
    </row>
    <row r="99" spans="1:10" ht="26" x14ac:dyDescent="0.15">
      <c r="A99" s="43"/>
      <c r="B99" s="68" t="s">
        <v>226</v>
      </c>
      <c r="C99" s="41"/>
      <c r="D99" s="41"/>
      <c r="E99" s="38">
        <v>1512200000</v>
      </c>
      <c r="F99" s="29">
        <v>1167830726</v>
      </c>
      <c r="G99" s="27"/>
      <c r="H99" s="32" t="s">
        <v>181</v>
      </c>
      <c r="I99" s="28"/>
      <c r="J99" s="81" t="s">
        <v>182</v>
      </c>
    </row>
    <row r="100" spans="1:10" ht="26" x14ac:dyDescent="0.15">
      <c r="A100" s="43"/>
      <c r="B100" s="43"/>
      <c r="C100" s="41"/>
      <c r="D100" s="41"/>
      <c r="E100" s="41"/>
      <c r="F100" s="29"/>
      <c r="G100" s="27"/>
      <c r="H100" s="32" t="s">
        <v>183</v>
      </c>
      <c r="I100" s="27" t="s">
        <v>184</v>
      </c>
      <c r="J100" s="81"/>
    </row>
    <row r="101" spans="1:10" ht="26" x14ac:dyDescent="0.15">
      <c r="A101" s="43"/>
      <c r="B101" s="43"/>
      <c r="C101" s="41"/>
      <c r="D101" s="41"/>
      <c r="E101" s="41"/>
      <c r="F101" s="29"/>
      <c r="G101" s="27"/>
      <c r="H101" s="32" t="s">
        <v>181</v>
      </c>
      <c r="I101" s="27" t="s">
        <v>185</v>
      </c>
      <c r="J101" s="28"/>
    </row>
    <row r="102" spans="1:10" ht="26" x14ac:dyDescent="0.15">
      <c r="A102" s="43"/>
      <c r="B102" s="69" t="s">
        <v>227</v>
      </c>
      <c r="C102" s="41"/>
      <c r="D102" s="41"/>
      <c r="E102" s="29">
        <v>255600</v>
      </c>
      <c r="F102" s="29">
        <v>255639148</v>
      </c>
      <c r="G102" s="27"/>
      <c r="H102" s="32" t="s">
        <v>181</v>
      </c>
      <c r="I102" s="28"/>
      <c r="J102" s="56" t="s">
        <v>186</v>
      </c>
    </row>
    <row r="103" spans="1:10" x14ac:dyDescent="0.15">
      <c r="A103" s="43"/>
      <c r="B103" s="43"/>
      <c r="C103" s="41"/>
      <c r="D103" s="41"/>
      <c r="E103" s="41"/>
      <c r="F103" s="29"/>
      <c r="G103" s="27"/>
      <c r="H103" s="32"/>
      <c r="I103" s="28"/>
      <c r="J103" s="27"/>
    </row>
    <row r="104" spans="1:10" x14ac:dyDescent="0.15">
      <c r="A104" s="43"/>
      <c r="B104" s="43"/>
      <c r="C104" s="41"/>
      <c r="D104" s="41"/>
      <c r="E104" s="41"/>
      <c r="F104" s="29"/>
      <c r="G104" s="27"/>
      <c r="H104" s="28"/>
      <c r="I104" s="28"/>
      <c r="J104" s="28"/>
    </row>
    <row r="105" spans="1:10" x14ac:dyDescent="0.15">
      <c r="A105" s="43"/>
      <c r="B105" s="43"/>
      <c r="C105" s="41"/>
      <c r="D105" s="41"/>
      <c r="E105" s="41"/>
      <c r="F105" s="29"/>
      <c r="G105" s="27"/>
      <c r="H105" s="28"/>
      <c r="I105" s="28"/>
      <c r="J105" s="28"/>
    </row>
    <row r="106" spans="1:10" x14ac:dyDescent="0.15">
      <c r="A106" s="43"/>
      <c r="B106" s="68" t="s">
        <v>228</v>
      </c>
      <c r="C106" s="41"/>
      <c r="D106" s="41">
        <v>76407714</v>
      </c>
      <c r="E106" s="41"/>
      <c r="F106" s="29">
        <v>76333279.670000002</v>
      </c>
      <c r="G106" s="27"/>
      <c r="H106" s="82" t="s">
        <v>187</v>
      </c>
      <c r="I106" s="83" t="s">
        <v>188</v>
      </c>
      <c r="J106" s="27" t="s">
        <v>189</v>
      </c>
    </row>
    <row r="107" spans="1:10" x14ac:dyDescent="0.15">
      <c r="A107" s="43"/>
      <c r="B107" s="43"/>
      <c r="C107" s="41"/>
      <c r="D107" s="41"/>
      <c r="E107" s="41"/>
      <c r="F107" s="29">
        <v>2430400</v>
      </c>
      <c r="G107" s="27"/>
      <c r="H107" s="82"/>
      <c r="I107" s="83"/>
      <c r="J107" s="27" t="s">
        <v>190</v>
      </c>
    </row>
  </sheetData>
  <autoFilter ref="A1:J107" xr:uid="{00000000-0009-0000-0000-000000000000}"/>
  <mergeCells count="8">
    <mergeCell ref="J99:J100"/>
    <mergeCell ref="H106:H107"/>
    <mergeCell ref="I106:I107"/>
    <mergeCell ref="F93:F95"/>
    <mergeCell ref="I32:I33"/>
    <mergeCell ref="H32:H33"/>
    <mergeCell ref="H84:H85"/>
    <mergeCell ref="J93:J95"/>
  </mergeCells>
  <hyperlinks>
    <hyperlink ref="H93" r:id="rId1" display="\\2020\PrimaryData\Other" xr:uid="{00000000-0004-0000-0000-000000000000}"/>
  </hyperlinks>
  <pageMargins left="0.5" right="0.2" top="0.2" bottom="0.40826771653543309" header="0.2" footer="0.2"/>
  <pageSetup orientation="landscape" horizontalDpi="0" verticalDpi="0" r:id="rId2"/>
  <headerFooter alignWithMargins="0">
    <oddFooter xml:space="preserve">&amp;L&amp;C&amp;R&amp;"Sylfaen"&amp;9გვერდი  &amp;P - &amp;N  დან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1"/>
  <sheetViews>
    <sheetView workbookViewId="0">
      <selection activeCell="B31" sqref="B31:B33"/>
    </sheetView>
  </sheetViews>
  <sheetFormatPr baseColWidth="10" defaultColWidth="0" defaultRowHeight="15" x14ac:dyDescent="0.2"/>
  <cols>
    <col min="1" max="1" width="60.6640625" style="2" customWidth="1"/>
    <col min="2" max="2" width="24.6640625" style="2" bestFit="1" customWidth="1"/>
    <col min="3" max="3" width="22.5" style="2" bestFit="1" customWidth="1"/>
    <col min="4" max="16384" width="9" style="2" hidden="1"/>
  </cols>
  <sheetData>
    <row r="1" spans="1:3" ht="17" thickBot="1" x14ac:dyDescent="0.25">
      <c r="A1" s="1" t="s">
        <v>109</v>
      </c>
      <c r="B1" s="1" t="s">
        <v>110</v>
      </c>
      <c r="C1" s="1" t="s">
        <v>111</v>
      </c>
    </row>
    <row r="2" spans="1:3" x14ac:dyDescent="0.2">
      <c r="A2" s="89" t="s">
        <v>126</v>
      </c>
      <c r="B2" s="3" t="s">
        <v>127</v>
      </c>
      <c r="C2" s="4" t="s">
        <v>128</v>
      </c>
    </row>
    <row r="3" spans="1:3" x14ac:dyDescent="0.2">
      <c r="A3" s="87"/>
      <c r="B3" s="5" t="s">
        <v>129</v>
      </c>
      <c r="C3" s="6" t="s">
        <v>130</v>
      </c>
    </row>
    <row r="4" spans="1:3" ht="32" x14ac:dyDescent="0.2">
      <c r="A4" s="7" t="s">
        <v>131</v>
      </c>
      <c r="B4" s="5" t="s">
        <v>132</v>
      </c>
      <c r="C4" s="6" t="s">
        <v>133</v>
      </c>
    </row>
    <row r="5" spans="1:3" ht="16" x14ac:dyDescent="0.2">
      <c r="A5" s="7" t="s">
        <v>134</v>
      </c>
      <c r="B5" s="5" t="s">
        <v>135</v>
      </c>
      <c r="C5" s="90" t="s">
        <v>136</v>
      </c>
    </row>
    <row r="6" spans="1:3" ht="16" x14ac:dyDescent="0.2">
      <c r="A6" s="7" t="s">
        <v>137</v>
      </c>
      <c r="B6" s="5" t="s">
        <v>138</v>
      </c>
      <c r="C6" s="90"/>
    </row>
    <row r="7" spans="1:3" x14ac:dyDescent="0.2">
      <c r="A7" s="87" t="s">
        <v>139</v>
      </c>
      <c r="B7" s="88" t="s">
        <v>140</v>
      </c>
      <c r="C7" s="6" t="s">
        <v>141</v>
      </c>
    </row>
    <row r="8" spans="1:3" x14ac:dyDescent="0.2">
      <c r="A8" s="87"/>
      <c r="B8" s="88"/>
      <c r="C8" s="6" t="s">
        <v>142</v>
      </c>
    </row>
    <row r="9" spans="1:3" ht="32" x14ac:dyDescent="0.2">
      <c r="A9" s="71" t="s">
        <v>143</v>
      </c>
      <c r="B9" s="72" t="s">
        <v>144</v>
      </c>
      <c r="C9" s="73" t="s">
        <v>145</v>
      </c>
    </row>
    <row r="10" spans="1:3" ht="16" x14ac:dyDescent="0.2">
      <c r="A10" s="71" t="s">
        <v>117</v>
      </c>
      <c r="B10" s="72" t="s">
        <v>118</v>
      </c>
      <c r="C10" s="74" t="s">
        <v>114</v>
      </c>
    </row>
    <row r="11" spans="1:3" ht="16" x14ac:dyDescent="0.2">
      <c r="A11" s="75" t="s">
        <v>117</v>
      </c>
      <c r="B11" s="76" t="s">
        <v>118</v>
      </c>
      <c r="C11" s="91" t="s">
        <v>119</v>
      </c>
    </row>
    <row r="12" spans="1:3" ht="32" x14ac:dyDescent="0.2">
      <c r="A12" s="77" t="s">
        <v>146</v>
      </c>
      <c r="B12" s="78" t="s">
        <v>147</v>
      </c>
      <c r="C12" s="92"/>
    </row>
    <row r="13" spans="1:3" ht="16" x14ac:dyDescent="0.2">
      <c r="A13" s="77" t="s">
        <v>148</v>
      </c>
      <c r="B13" s="78" t="s">
        <v>149</v>
      </c>
      <c r="C13" s="92"/>
    </row>
    <row r="14" spans="1:3" ht="16" x14ac:dyDescent="0.2">
      <c r="A14" s="77" t="s">
        <v>150</v>
      </c>
      <c r="B14" s="78" t="s">
        <v>151</v>
      </c>
      <c r="C14" s="92"/>
    </row>
    <row r="15" spans="1:3" ht="16" x14ac:dyDescent="0.2">
      <c r="A15" s="77" t="s">
        <v>152</v>
      </c>
      <c r="B15" s="78" t="s">
        <v>153</v>
      </c>
      <c r="C15" s="92"/>
    </row>
    <row r="16" spans="1:3" ht="32" x14ac:dyDescent="0.2">
      <c r="A16" s="77" t="s">
        <v>154</v>
      </c>
      <c r="B16" s="78" t="s">
        <v>155</v>
      </c>
      <c r="C16" s="92"/>
    </row>
    <row r="17" spans="1:3" x14ac:dyDescent="0.2">
      <c r="A17" s="93" t="s">
        <v>156</v>
      </c>
      <c r="B17" s="78" t="s">
        <v>157</v>
      </c>
      <c r="C17" s="92"/>
    </row>
    <row r="18" spans="1:3" x14ac:dyDescent="0.2">
      <c r="A18" s="93"/>
      <c r="B18" s="78" t="s">
        <v>158</v>
      </c>
      <c r="C18" s="92"/>
    </row>
    <row r="19" spans="1:3" ht="16" x14ac:dyDescent="0.2">
      <c r="A19" s="77" t="s">
        <v>159</v>
      </c>
      <c r="B19" s="78" t="s">
        <v>160</v>
      </c>
      <c r="C19" s="92"/>
    </row>
    <row r="20" spans="1:3" ht="32" x14ac:dyDescent="0.2">
      <c r="A20" s="77" t="s">
        <v>161</v>
      </c>
      <c r="B20" s="78" t="s">
        <v>162</v>
      </c>
      <c r="C20" s="92"/>
    </row>
    <row r="21" spans="1:3" ht="32" x14ac:dyDescent="0.2">
      <c r="A21" s="77" t="s">
        <v>163</v>
      </c>
      <c r="B21" s="78" t="s">
        <v>164</v>
      </c>
      <c r="C21" s="92"/>
    </row>
    <row r="22" spans="1:3" ht="16" x14ac:dyDescent="0.2">
      <c r="A22" s="77" t="s">
        <v>165</v>
      </c>
      <c r="B22" s="78" t="s">
        <v>166</v>
      </c>
      <c r="C22" s="92"/>
    </row>
    <row r="23" spans="1:3" ht="32" x14ac:dyDescent="0.2">
      <c r="A23" s="77" t="s">
        <v>167</v>
      </c>
      <c r="B23" s="78" t="s">
        <v>168</v>
      </c>
      <c r="C23" s="92"/>
    </row>
    <row r="24" spans="1:3" ht="32" x14ac:dyDescent="0.2">
      <c r="A24" s="77" t="s">
        <v>169</v>
      </c>
      <c r="B24" s="78" t="s">
        <v>170</v>
      </c>
      <c r="C24" s="92"/>
    </row>
    <row r="25" spans="1:3" ht="16" x14ac:dyDescent="0.2">
      <c r="A25" s="77" t="s">
        <v>171</v>
      </c>
      <c r="B25" s="78" t="s">
        <v>172</v>
      </c>
      <c r="C25" s="92"/>
    </row>
    <row r="26" spans="1:3" ht="32" x14ac:dyDescent="0.2">
      <c r="A26" s="77" t="s">
        <v>125</v>
      </c>
      <c r="B26" s="78" t="s">
        <v>124</v>
      </c>
      <c r="C26" s="92"/>
    </row>
    <row r="27" spans="1:3" x14ac:dyDescent="0.2">
      <c r="A27" s="93" t="s">
        <v>120</v>
      </c>
      <c r="B27" s="94" t="s">
        <v>121</v>
      </c>
      <c r="C27" s="92"/>
    </row>
    <row r="28" spans="1:3" x14ac:dyDescent="0.2">
      <c r="A28" s="93"/>
      <c r="B28" s="94"/>
      <c r="C28" s="79" t="s">
        <v>173</v>
      </c>
    </row>
    <row r="29" spans="1:3" x14ac:dyDescent="0.2">
      <c r="A29" s="93" t="s">
        <v>122</v>
      </c>
      <c r="B29" s="94" t="s">
        <v>123</v>
      </c>
      <c r="C29" s="79" t="s">
        <v>174</v>
      </c>
    </row>
    <row r="30" spans="1:3" x14ac:dyDescent="0.2">
      <c r="A30" s="95"/>
      <c r="B30" s="96"/>
      <c r="C30" s="80" t="s">
        <v>175</v>
      </c>
    </row>
    <row r="31" spans="1:3" ht="16" x14ac:dyDescent="0.2">
      <c r="A31" s="8" t="s">
        <v>176</v>
      </c>
      <c r="B31" s="88" t="s">
        <v>177</v>
      </c>
      <c r="C31" s="90" t="s">
        <v>178</v>
      </c>
    </row>
    <row r="32" spans="1:3" ht="16" x14ac:dyDescent="0.2">
      <c r="A32" s="7" t="s">
        <v>179</v>
      </c>
      <c r="B32" s="88"/>
      <c r="C32" s="90"/>
    </row>
    <row r="33" spans="1:3" ht="16" x14ac:dyDescent="0.2">
      <c r="A33" s="7" t="s">
        <v>180</v>
      </c>
      <c r="B33" s="88"/>
      <c r="C33" s="90"/>
    </row>
    <row r="34" spans="1:3" ht="16" x14ac:dyDescent="0.2">
      <c r="A34" s="7" t="s">
        <v>181</v>
      </c>
      <c r="B34" s="5" t="s">
        <v>177</v>
      </c>
      <c r="C34" s="90" t="s">
        <v>182</v>
      </c>
    </row>
    <row r="35" spans="1:3" ht="16" x14ac:dyDescent="0.2">
      <c r="A35" s="7" t="s">
        <v>183</v>
      </c>
      <c r="B35" s="5" t="s">
        <v>184</v>
      </c>
      <c r="C35" s="90"/>
    </row>
    <row r="36" spans="1:3" ht="16" x14ac:dyDescent="0.2">
      <c r="A36" s="7" t="s">
        <v>181</v>
      </c>
      <c r="B36" s="5" t="s">
        <v>185</v>
      </c>
      <c r="C36" s="6"/>
    </row>
    <row r="37" spans="1:3" ht="16" x14ac:dyDescent="0.2">
      <c r="A37" s="7" t="s">
        <v>181</v>
      </c>
      <c r="B37" s="5" t="s">
        <v>177</v>
      </c>
      <c r="C37" s="6" t="s">
        <v>186</v>
      </c>
    </row>
    <row r="38" spans="1:3" x14ac:dyDescent="0.2">
      <c r="A38" s="87" t="s">
        <v>187</v>
      </c>
      <c r="B38" s="88" t="s">
        <v>188</v>
      </c>
      <c r="C38" s="6" t="s">
        <v>189</v>
      </c>
    </row>
    <row r="39" spans="1:3" x14ac:dyDescent="0.2">
      <c r="A39" s="87"/>
      <c r="B39" s="88"/>
      <c r="C39" s="6" t="s">
        <v>190</v>
      </c>
    </row>
    <row r="40" spans="1:3" ht="16" thickBot="1" x14ac:dyDescent="0.25">
      <c r="A40" s="9"/>
      <c r="B40" s="10"/>
      <c r="C40" s="11"/>
    </row>
    <row r="41" spans="1:3" x14ac:dyDescent="0.2">
      <c r="A41" s="12"/>
      <c r="B41" s="13"/>
      <c r="C41" s="14"/>
    </row>
  </sheetData>
  <mergeCells count="15">
    <mergeCell ref="A38:A39"/>
    <mergeCell ref="B38:B39"/>
    <mergeCell ref="A2:A3"/>
    <mergeCell ref="C5:C6"/>
    <mergeCell ref="A7:A8"/>
    <mergeCell ref="B7:B8"/>
    <mergeCell ref="C11:C27"/>
    <mergeCell ref="A17:A18"/>
    <mergeCell ref="A27:A28"/>
    <mergeCell ref="B27:B28"/>
    <mergeCell ref="A29:A30"/>
    <mergeCell ref="B29:B30"/>
    <mergeCell ref="B31:B33"/>
    <mergeCell ref="C31:C33"/>
    <mergeCell ref="C34:C35"/>
  </mergeCells>
  <hyperlinks>
    <hyperlink ref="A31" r:id="rId1" display="\\2020\PrimaryData\Other" xr:uid="{00000000-0004-0000-0100-000000000000}"/>
  </hyperlinks>
  <pageMargins left="0.75" right="0.75" top="1" bottom="1" header="0.5" footer="0.5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8"/>
  <sheetViews>
    <sheetView workbookViewId="0">
      <selection activeCell="G23" sqref="G23"/>
    </sheetView>
  </sheetViews>
  <sheetFormatPr baseColWidth="10" defaultColWidth="11.5" defaultRowHeight="15" x14ac:dyDescent="0.2"/>
  <cols>
    <col min="1" max="1" width="11.5" style="16"/>
    <col min="2" max="2" width="36.6640625" style="16" customWidth="1"/>
    <col min="3" max="16384" width="11.5" style="16"/>
  </cols>
  <sheetData>
    <row r="1" spans="1:3" ht="17" thickBot="1" x14ac:dyDescent="0.25">
      <c r="A1" s="15">
        <v>11</v>
      </c>
      <c r="B1" s="15" t="s">
        <v>191</v>
      </c>
      <c r="C1" s="15"/>
    </row>
    <row r="2" spans="1:3" ht="33" thickBot="1" x14ac:dyDescent="0.25">
      <c r="A2" s="15">
        <v>12</v>
      </c>
      <c r="B2" s="15" t="s">
        <v>192</v>
      </c>
      <c r="C2" s="15" t="s">
        <v>193</v>
      </c>
    </row>
    <row r="3" spans="1:3" ht="17" thickBot="1" x14ac:dyDescent="0.25">
      <c r="A3" s="15">
        <v>13</v>
      </c>
      <c r="B3" s="15" t="s">
        <v>194</v>
      </c>
      <c r="C3" s="15"/>
    </row>
    <row r="4" spans="1:3" ht="20" thickBot="1" x14ac:dyDescent="0.25">
      <c r="A4" s="15">
        <v>14</v>
      </c>
      <c r="B4" s="15" t="s">
        <v>195</v>
      </c>
      <c r="C4" s="17" t="s">
        <v>196</v>
      </c>
    </row>
    <row r="5" spans="1:3" ht="20" thickBot="1" x14ac:dyDescent="0.25">
      <c r="A5" s="15">
        <v>15</v>
      </c>
      <c r="B5" s="15" t="s">
        <v>197</v>
      </c>
      <c r="C5" s="17" t="s">
        <v>198</v>
      </c>
    </row>
    <row r="6" spans="1:3" ht="20" thickBot="1" x14ac:dyDescent="0.25">
      <c r="A6" s="15">
        <v>16</v>
      </c>
      <c r="B6" s="15" t="s">
        <v>199</v>
      </c>
      <c r="C6" s="17" t="s">
        <v>200</v>
      </c>
    </row>
    <row r="7" spans="1:3" ht="20" thickBot="1" x14ac:dyDescent="0.25">
      <c r="A7" s="15">
        <v>17</v>
      </c>
      <c r="B7" s="15" t="s">
        <v>201</v>
      </c>
      <c r="C7" s="17" t="s">
        <v>202</v>
      </c>
    </row>
    <row r="8" spans="1:3" ht="17" thickBot="1" x14ac:dyDescent="0.25">
      <c r="A8" s="15">
        <v>18</v>
      </c>
      <c r="B8" s="15" t="s">
        <v>203</v>
      </c>
      <c r="C8" s="15"/>
    </row>
    <row r="9" spans="1:3" ht="20" thickBot="1" x14ac:dyDescent="0.25">
      <c r="A9" s="15">
        <v>21</v>
      </c>
      <c r="B9" s="15" t="s">
        <v>204</v>
      </c>
      <c r="C9" s="17" t="s">
        <v>100</v>
      </c>
    </row>
    <row r="10" spans="1:3" ht="17" thickBot="1" x14ac:dyDescent="0.25">
      <c r="A10" s="15">
        <v>22</v>
      </c>
      <c r="B10" s="15" t="s">
        <v>205</v>
      </c>
      <c r="C10" s="15"/>
    </row>
    <row r="11" spans="1:3" ht="20" thickBot="1" x14ac:dyDescent="0.25">
      <c r="A11" s="15">
        <v>23</v>
      </c>
      <c r="B11" s="15" t="s">
        <v>206</v>
      </c>
      <c r="C11" s="17" t="s">
        <v>207</v>
      </c>
    </row>
    <row r="12" spans="1:3" ht="17" thickBot="1" x14ac:dyDescent="0.25">
      <c r="A12" s="15">
        <v>24</v>
      </c>
      <c r="B12" s="15" t="s">
        <v>208</v>
      </c>
      <c r="C12" s="15"/>
    </row>
    <row r="13" spans="1:3" ht="39" thickBot="1" x14ac:dyDescent="0.25">
      <c r="A13" s="15">
        <v>25</v>
      </c>
      <c r="B13" s="15" t="s">
        <v>209</v>
      </c>
      <c r="C13" s="17" t="s">
        <v>210</v>
      </c>
    </row>
    <row r="14" spans="1:3" ht="17" thickBot="1" x14ac:dyDescent="0.25">
      <c r="A14" s="15">
        <v>26</v>
      </c>
      <c r="B14" s="15" t="s">
        <v>211</v>
      </c>
      <c r="C14" s="15" t="s">
        <v>212</v>
      </c>
    </row>
    <row r="15" spans="1:3" ht="20" thickBot="1" x14ac:dyDescent="0.25">
      <c r="A15" s="15">
        <v>27</v>
      </c>
      <c r="B15" s="15" t="s">
        <v>213</v>
      </c>
      <c r="C15" s="17" t="s">
        <v>214</v>
      </c>
    </row>
    <row r="16" spans="1:3" ht="17" thickBot="1" x14ac:dyDescent="0.25">
      <c r="A16" s="15">
        <v>28</v>
      </c>
      <c r="B16" s="15" t="s">
        <v>215</v>
      </c>
      <c r="C16" s="15"/>
    </row>
    <row r="17" spans="1:3" ht="20" thickBot="1" x14ac:dyDescent="0.25">
      <c r="A17" s="15">
        <v>29</v>
      </c>
      <c r="B17" s="15" t="s">
        <v>216</v>
      </c>
      <c r="C17" s="17" t="s">
        <v>217</v>
      </c>
    </row>
    <row r="18" spans="1:3" ht="20" thickBot="1" x14ac:dyDescent="0.25">
      <c r="A18" s="15">
        <v>30</v>
      </c>
      <c r="B18" s="15" t="s">
        <v>218</v>
      </c>
      <c r="C18" s="17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Comparison 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2019-01-28T14:32:21Z</dcterms:created>
  <dcterms:modified xsi:type="dcterms:W3CDTF">2020-08-11T00:14:05Z</dcterms:modified>
</cp:coreProperties>
</file>