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ndguladze\Desktop\"/>
    </mc:Choice>
  </mc:AlternateContent>
  <bookViews>
    <workbookView xWindow="0" yWindow="0" windowWidth="28800" windowHeight="12435"/>
  </bookViews>
  <sheets>
    <sheet name="Sheet1" sheetId="2" r:id="rId1"/>
  </sheets>
  <calcPr calcId="152511"/>
</workbook>
</file>

<file path=xl/calcChain.xml><?xml version="1.0" encoding="utf-8"?>
<calcChain xmlns="http://schemas.openxmlformats.org/spreadsheetml/2006/main">
  <c r="D19" i="2" l="1"/>
  <c r="D13" i="2"/>
  <c r="C5" i="2" l="1"/>
  <c r="D17" i="2" s="1"/>
  <c r="G13" i="2"/>
  <c r="I13" i="2" s="1"/>
  <c r="G17" i="2" l="1"/>
  <c r="I17" i="2" s="1"/>
  <c r="D18" i="2"/>
  <c r="G18" i="2" s="1"/>
  <c r="I18" i="2" s="1"/>
  <c r="D5" i="2"/>
  <c r="D20" i="2" l="1"/>
  <c r="D21" i="2" l="1"/>
  <c r="G21" i="2" s="1"/>
  <c r="I21" i="2" s="1"/>
  <c r="G19" i="2"/>
  <c r="I19" i="2" s="1"/>
  <c r="G20" i="2"/>
  <c r="I20" i="2" s="1"/>
  <c r="D22" i="2"/>
  <c r="G22" i="2" s="1"/>
  <c r="I22" i="2" s="1"/>
  <c r="D14" i="2"/>
  <c r="G14" i="2" l="1"/>
  <c r="I14" i="2" s="1"/>
  <c r="D16" i="2"/>
  <c r="G16" i="2" s="1"/>
  <c r="I16" i="2" s="1"/>
  <c r="D15" i="2"/>
  <c r="G15" i="2" s="1"/>
  <c r="I15" i="2" s="1"/>
  <c r="I11" i="2" l="1"/>
</calcChain>
</file>

<file path=xl/sharedStrings.xml><?xml version="1.0" encoding="utf-8"?>
<sst xmlns="http://schemas.openxmlformats.org/spreadsheetml/2006/main" count="50" uniqueCount="41">
  <si>
    <t>თბილისი</t>
  </si>
  <si>
    <t>მწვავე რესპ.</t>
  </si>
  <si>
    <t>ბრიგადების რაოდენობა</t>
  </si>
  <si>
    <t>რეგიონები</t>
  </si>
  <si>
    <t>კომბინიზონი</t>
  </si>
  <si>
    <t>ნიღაბი N95 (რესპირატორი)</t>
  </si>
  <si>
    <t>ანტისეპტიკი ხელის</t>
  </si>
  <si>
    <t>ხელთათმანი ერთჯერადი</t>
  </si>
  <si>
    <t>კომბინიზონის ბახილი</t>
  </si>
  <si>
    <t>ხალათის 
ბახილი</t>
  </si>
  <si>
    <t>ლიტრი</t>
  </si>
  <si>
    <t>ცალი</t>
  </si>
  <si>
    <t>წყვილი</t>
  </si>
  <si>
    <t>კომბინიზონის რაოდენობის შესაბამისად</t>
  </si>
  <si>
    <t>მწვავე რესპირატორული გამოძახების 40%-ის შემთხვევაში</t>
  </si>
  <si>
    <t>ბრიგადის თითო წევრზე 2 კვირაში 1 ცალი</t>
  </si>
  <si>
    <t>ზომის ერთეული</t>
  </si>
  <si>
    <t>სულ</t>
  </si>
  <si>
    <t>არსებული ნაშთი
(რაოდენობა)</t>
  </si>
  <si>
    <t>პირადი დაცვის საშუალებების დასახელება</t>
  </si>
  <si>
    <t>საჭირო რაოდენობა ნაშთებისა და მოლოდინების გათვალისწინებით</t>
  </si>
  <si>
    <t>მოსალოდნელი ხარჯვა
(მომავალი 16 თვე)</t>
  </si>
  <si>
    <t>16 თვის მოსალოდნელი გამოძახებების მონაცემები</t>
  </si>
  <si>
    <t>სსიპ საგანგებო სიტუაციების კოორდინაციისა და გადაუდებელი დახმარების ცენტრი</t>
  </si>
  <si>
    <r>
      <t xml:space="preserve">ბრიგადის თითოეულ წევრზე გამოძახებისას 1 ცალი + </t>
    </r>
    <r>
      <rPr>
        <b/>
        <sz val="10"/>
        <color theme="1"/>
        <rFont val="Arial"/>
        <family val="2"/>
      </rPr>
      <t>სოფლის ექიმებზე და ექთნებზე დღეში 5 პაციენტის მიღება</t>
    </r>
  </si>
  <si>
    <r>
      <t xml:space="preserve">ერთჯერადი ნიღაბის შესაბამისად  + </t>
    </r>
    <r>
      <rPr>
        <b/>
        <sz val="10"/>
        <color theme="1"/>
        <rFont val="Arial"/>
        <family val="2"/>
      </rPr>
      <t>სოფლის ექიმებზე და ექთნებზე დღეში 5 პაციენტის მიღება</t>
    </r>
  </si>
  <si>
    <t>სავარაუდო ბიუჯეტი
(ლარი)</t>
  </si>
  <si>
    <t>ერთეულის სავარაუდო ფასი
(ლარი)</t>
  </si>
  <si>
    <t>თვეების რადენობა</t>
  </si>
  <si>
    <t>ერთჯერადი ქუდი</t>
  </si>
  <si>
    <t>სახის დამცავი ფარი</t>
  </si>
  <si>
    <t xml:space="preserve">ერთჯერადი ხალათი </t>
  </si>
  <si>
    <t>მოსალოდნელი ხარჯვის დაშვებების ახსნა</t>
  </si>
  <si>
    <t>სულ ლარი</t>
  </si>
  <si>
    <t>სამშრიანი ნიღაბი</t>
  </si>
  <si>
    <t>კოვიდ19-ის სახარჯი მასალების სტატისტიკა 2022 წლის თებერვლამდე</t>
  </si>
  <si>
    <r>
      <t xml:space="preserve">ბრიგადის თითოეული წევრის მოხმარება 24 საათში - 100მლ + </t>
    </r>
    <r>
      <rPr>
        <b/>
        <sz val="10"/>
        <color theme="1"/>
        <rFont val="Arial"/>
        <family val="2"/>
      </rPr>
      <t>სოფლის ექიმებზე და ექთნებზე 1 ლიტრი თვეში</t>
    </r>
  </si>
  <si>
    <r>
      <t xml:space="preserve">გამოძახებაზე 1 ცალი </t>
    </r>
    <r>
      <rPr>
        <b/>
        <sz val="10"/>
        <color theme="1"/>
        <rFont val="Arial"/>
        <family val="2"/>
      </rPr>
      <t>+ სოფლის ექიმებზე და ექთნებზე დღეში 1 ერთეული</t>
    </r>
  </si>
  <si>
    <r>
      <t xml:space="preserve">ხალათის შესაბამისად </t>
    </r>
    <r>
      <rPr>
        <b/>
        <sz val="10"/>
        <color theme="1"/>
        <rFont val="Arial"/>
        <family val="2"/>
      </rPr>
      <t>+ სოფლის ექიმებზე და ექთნებზე დღეში 1 ერთეული</t>
    </r>
  </si>
  <si>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>მსოფლიო ბანკისგან მოლოდინი
(რაოდენობა)</t>
    </r>
  </si>
  <si>
    <t>*თუ მსოფლიო ბანკის დაფინანსებით შესაძენი მასალების შეძენა ვერ მოხერხდება, მაშინ საჭირო რაოდენობა გაიზრდება შესაბამისი რაოდენობით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</si>
</sst>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i/>
      <sz val="10"/>
      <color theme="1" tint="0.249977111117893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7F7F7F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47">
    <xf numFmtId="0" fontId="0" fillId="0" borderId="0" xfId="0"/>
    <xf numFmtId="43" fontId="0" fillId="0" borderId="0" xfId="0" applyNumberFormat="1"/>
    <xf numFmtId="0" fontId="7" fillId="0" borderId="0" xfId="0" applyFont="1"/>
    <xf numFmtId="43" fontId="7" fillId="0" borderId="0" xfId="0" applyNumberFormat="1" applyFont="1"/>
    <xf numFmtId="37" fontId="0" fillId="0" borderId="0" xfId="0" applyNumberFormat="1"/>
    <xf numFmtId="44" fontId="11" fillId="0" borderId="2" xfId="0" applyNumberFormat="1" applyFont="1" applyFill="1" applyBorder="1" applyAlignment="1" applyProtection="1">
      <alignment horizontal="left" vertical="top" indent="2" readingOrder="1"/>
      <protection hidden="1"/>
    </xf>
    <xf numFmtId="0" fontId="7" fillId="0" borderId="0" xfId="0" applyFont="1" applyBorder="1"/>
    <xf numFmtId="0" fontId="7" fillId="0" borderId="6" xfId="0" applyFont="1" applyBorder="1"/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6" fillId="0" borderId="3" xfId="2" applyFont="1" applyBorder="1"/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11" xfId="2" applyFont="1" applyBorder="1" applyAlignment="1">
      <alignment wrapText="1"/>
    </xf>
    <xf numFmtId="0" fontId="6" fillId="0" borderId="12" xfId="2" applyFont="1" applyBorder="1" applyAlignment="1">
      <alignment horizontal="center" vertical="center"/>
    </xf>
    <xf numFmtId="0" fontId="7" fillId="0" borderId="11" xfId="0" applyFont="1" applyBorder="1"/>
    <xf numFmtId="3" fontId="12" fillId="0" borderId="12" xfId="0" applyNumberFormat="1" applyFont="1" applyBorder="1" applyAlignment="1">
      <alignment horizontal="center"/>
    </xf>
    <xf numFmtId="3" fontId="12" fillId="0" borderId="13" xfId="0" applyNumberFormat="1" applyFont="1" applyBorder="1" applyAlignment="1">
      <alignment horizontal="center"/>
    </xf>
    <xf numFmtId="0" fontId="7" fillId="0" borderId="12" xfId="0" applyFont="1" applyBorder="1"/>
    <xf numFmtId="0" fontId="13" fillId="0" borderId="0" xfId="4" applyFont="1"/>
    <xf numFmtId="0" fontId="8" fillId="6" borderId="14" xfId="0" applyFont="1" applyFill="1" applyBorder="1" applyAlignment="1">
      <alignment vertical="center"/>
    </xf>
    <xf numFmtId="0" fontId="10" fillId="6" borderId="15" xfId="0" applyFont="1" applyFill="1" applyBorder="1" applyAlignment="1">
      <alignment horizontal="center" vertical="center"/>
    </xf>
    <xf numFmtId="0" fontId="6" fillId="0" borderId="13" xfId="2" applyFont="1" applyBorder="1" applyAlignment="1">
      <alignment horizontal="center" vertical="center" wrapText="1"/>
    </xf>
    <xf numFmtId="0" fontId="14" fillId="0" borderId="4" xfId="0" applyFont="1" applyBorder="1" applyAlignment="1">
      <alignment horizontal="right" vertical="center"/>
    </xf>
    <xf numFmtId="37" fontId="14" fillId="0" borderId="4" xfId="0" applyNumberFormat="1" applyFont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 wrapText="1"/>
    </xf>
    <xf numFmtId="37" fontId="6" fillId="5" borderId="4" xfId="1" applyNumberFormat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/>
    </xf>
    <xf numFmtId="37" fontId="8" fillId="4" borderId="16" xfId="5" applyNumberFormat="1" applyFont="1" applyFill="1" applyBorder="1" applyAlignment="1">
      <alignment horizontal="center" vertical="center"/>
    </xf>
    <xf numFmtId="37" fontId="7" fillId="4" borderId="16" xfId="5" applyNumberFormat="1" applyFont="1" applyFill="1" applyBorder="1" applyAlignment="1">
      <alignment horizontal="center" vertical="center"/>
    </xf>
    <xf numFmtId="37" fontId="10" fillId="4" borderId="16" xfId="5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37" fontId="8" fillId="4" borderId="10" xfId="5" applyNumberFormat="1" applyFont="1" applyFill="1" applyBorder="1" applyAlignment="1">
      <alignment horizontal="center" vertical="center"/>
    </xf>
    <xf numFmtId="37" fontId="7" fillId="4" borderId="10" xfId="5" applyNumberFormat="1" applyFont="1" applyFill="1" applyBorder="1" applyAlignment="1">
      <alignment horizontal="center" vertical="center"/>
    </xf>
    <xf numFmtId="37" fontId="10" fillId="4" borderId="10" xfId="5" applyNumberFormat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vertical="center" wrapText="1"/>
    </xf>
    <xf numFmtId="0" fontId="6" fillId="5" borderId="5" xfId="1" applyFont="1" applyFill="1" applyBorder="1" applyAlignment="1">
      <alignment vertical="center" wrapText="1"/>
    </xf>
    <xf numFmtId="0" fontId="6" fillId="3" borderId="17" xfId="3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vertical="center" wrapText="1"/>
    </xf>
    <xf numFmtId="0" fontId="6" fillId="3" borderId="17" xfId="3" applyFont="1" applyFill="1" applyBorder="1" applyAlignment="1">
      <alignment horizontal="left" vertical="center"/>
    </xf>
    <xf numFmtId="0" fontId="6" fillId="3" borderId="19" xfId="3" applyFont="1" applyFill="1" applyBorder="1" applyAlignment="1">
      <alignment horizontal="left" vertical="center"/>
    </xf>
    <xf numFmtId="0" fontId="7" fillId="4" borderId="20" xfId="0" applyFont="1" applyFill="1" applyBorder="1" applyAlignment="1">
      <alignment vertical="center" wrapText="1"/>
    </xf>
    <xf numFmtId="0" fontId="15" fillId="6" borderId="0" xfId="0" applyFont="1" applyFill="1"/>
    <xf numFmtId="2" fontId="8" fillId="4" borderId="16" xfId="5" applyNumberFormat="1" applyFont="1" applyFill="1" applyBorder="1" applyAlignment="1">
      <alignment horizontal="center" vertical="center"/>
    </xf>
    <xf numFmtId="2" fontId="8" fillId="4" borderId="10" xfId="5" applyNumberFormat="1" applyFont="1" applyFill="1" applyBorder="1" applyAlignment="1">
      <alignment horizontal="center" vertical="center"/>
    </xf>
  </cellXfs>
  <cellStyles count="6">
    <cellStyle name="Bad" xfId="1" builtinId="27"/>
    <cellStyle name="Comma" xfId="5" builtinId="3"/>
    <cellStyle name="Explanatory Text" xfId="4" builtinId="53"/>
    <cellStyle name="Linked Cell" xfId="2" builtinId="24"/>
    <cellStyle name="Normal" xfId="0" builtinId="0"/>
    <cellStyle name="Warning Text" xfId="3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213163</xdr:colOff>
      <xdr:row>1</xdr:row>
      <xdr:rowOff>40341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"/>
          <a:ext cx="213163" cy="230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</xdr:rowOff>
    </xdr:from>
    <xdr:to>
      <xdr:col>1</xdr:col>
      <xdr:colOff>213163</xdr:colOff>
      <xdr:row>1</xdr:row>
      <xdr:rowOff>30816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"/>
          <a:ext cx="213163" cy="2213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</xdr:rowOff>
    </xdr:from>
    <xdr:to>
      <xdr:col>1</xdr:col>
      <xdr:colOff>213163</xdr:colOff>
      <xdr:row>1</xdr:row>
      <xdr:rowOff>30816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"/>
          <a:ext cx="213163" cy="230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</xdr:rowOff>
    </xdr:from>
    <xdr:to>
      <xdr:col>1</xdr:col>
      <xdr:colOff>213163</xdr:colOff>
      <xdr:row>1</xdr:row>
      <xdr:rowOff>21291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"/>
          <a:ext cx="213163" cy="221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showGridLines="0" tabSelected="1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I12" sqref="I12"/>
    </sheetView>
  </sheetViews>
  <sheetFormatPr defaultRowHeight="15" x14ac:dyDescent="0.25"/>
  <cols>
    <col min="1" max="1" width="1.85546875" customWidth="1"/>
    <col min="2" max="2" width="42" customWidth="1"/>
    <col min="3" max="3" width="14.7109375" customWidth="1"/>
    <col min="4" max="4" width="13.5703125" customWidth="1"/>
    <col min="5" max="5" width="16.140625" customWidth="1"/>
    <col min="6" max="6" width="16.7109375" customWidth="1"/>
    <col min="7" max="7" width="22.85546875" customWidth="1"/>
    <col min="8" max="8" width="14" customWidth="1"/>
    <col min="9" max="9" width="15.7109375" customWidth="1"/>
    <col min="10" max="10" width="75.28515625" customWidth="1"/>
    <col min="11" max="11" width="9.85546875" bestFit="1" customWidth="1"/>
  </cols>
  <sheetData>
    <row r="1" spans="2:11" ht="15.75" thickBot="1" x14ac:dyDescent="0.3">
      <c r="B1" s="5" t="s">
        <v>23</v>
      </c>
    </row>
    <row r="2" spans="2:11" ht="15.75" thickTop="1" x14ac:dyDescent="0.25">
      <c r="B2" s="20" t="s">
        <v>35</v>
      </c>
      <c r="C2" s="2"/>
      <c r="D2" s="2"/>
    </row>
    <row r="3" spans="2:11" ht="15.75" thickBot="1" x14ac:dyDescent="0.3">
      <c r="B3" s="2"/>
      <c r="C3" s="2"/>
      <c r="D3" s="2"/>
    </row>
    <row r="4" spans="2:11" ht="27" thickBot="1" x14ac:dyDescent="0.3">
      <c r="B4" s="14" t="s">
        <v>22</v>
      </c>
      <c r="C4" s="15" t="s">
        <v>17</v>
      </c>
      <c r="D4" s="23" t="s">
        <v>1</v>
      </c>
    </row>
    <row r="5" spans="2:11" ht="15.75" thickBot="1" x14ac:dyDescent="0.3">
      <c r="B5" s="16"/>
      <c r="C5" s="17">
        <f>4000*30*C10</f>
        <v>1920000</v>
      </c>
      <c r="D5" s="18">
        <f>C5*15%</f>
        <v>288000</v>
      </c>
    </row>
    <row r="6" spans="2:11" ht="15.75" thickBot="1" x14ac:dyDescent="0.3">
      <c r="B6" s="7"/>
      <c r="C6" s="6"/>
      <c r="D6" s="19"/>
    </row>
    <row r="7" spans="2:11" ht="15.75" thickBot="1" x14ac:dyDescent="0.3">
      <c r="B7" s="11" t="s">
        <v>2</v>
      </c>
      <c r="C7" s="12" t="s">
        <v>3</v>
      </c>
      <c r="D7" s="13" t="s">
        <v>0</v>
      </c>
    </row>
    <row r="8" spans="2:11" ht="15.75" thickBot="1" x14ac:dyDescent="0.3">
      <c r="B8" s="10">
        <v>332</v>
      </c>
      <c r="C8" s="8">
        <v>235</v>
      </c>
      <c r="D8" s="9">
        <v>97</v>
      </c>
    </row>
    <row r="9" spans="2:11" x14ac:dyDescent="0.25">
      <c r="B9" s="2"/>
      <c r="C9" s="2"/>
      <c r="D9" s="2"/>
    </row>
    <row r="10" spans="2:11" ht="15.75" thickBot="1" x14ac:dyDescent="0.3">
      <c r="B10" s="21" t="s">
        <v>28</v>
      </c>
      <c r="C10" s="22">
        <v>16</v>
      </c>
      <c r="D10" s="2"/>
      <c r="F10" s="44" t="s">
        <v>40</v>
      </c>
    </row>
    <row r="11" spans="2:11" ht="15.75" thickBot="1" x14ac:dyDescent="0.3">
      <c r="D11" s="1"/>
      <c r="H11" s="24" t="s">
        <v>33</v>
      </c>
      <c r="I11" s="25">
        <f>SUM(I13:I26)</f>
        <v>53106750</v>
      </c>
    </row>
    <row r="12" spans="2:11" ht="78" customHeight="1" x14ac:dyDescent="0.25">
      <c r="B12" s="37" t="s">
        <v>19</v>
      </c>
      <c r="C12" s="26" t="s">
        <v>16</v>
      </c>
      <c r="D12" s="27" t="s">
        <v>21</v>
      </c>
      <c r="E12" s="26" t="s">
        <v>18</v>
      </c>
      <c r="F12" s="26" t="s">
        <v>39</v>
      </c>
      <c r="G12" s="28" t="s">
        <v>20</v>
      </c>
      <c r="H12" s="26" t="s">
        <v>27</v>
      </c>
      <c r="I12" s="28" t="s">
        <v>26</v>
      </c>
      <c r="J12" s="38" t="s">
        <v>32</v>
      </c>
    </row>
    <row r="13" spans="2:11" ht="26.25" customHeight="1" x14ac:dyDescent="0.25">
      <c r="B13" s="39" t="s">
        <v>6</v>
      </c>
      <c r="C13" s="29" t="s">
        <v>10</v>
      </c>
      <c r="D13" s="30">
        <f>B8*0.3*C10*30+3000*C10</f>
        <v>95808</v>
      </c>
      <c r="E13" s="31">
        <v>800</v>
      </c>
      <c r="F13" s="31">
        <v>10000</v>
      </c>
      <c r="G13" s="32">
        <f t="shared" ref="G13:G22" si="0">IF(D13-F13-E13&lt;0,0,D13-F13-E13)</f>
        <v>85008</v>
      </c>
      <c r="H13" s="45">
        <v>30</v>
      </c>
      <c r="I13" s="32">
        <f>H13*G13</f>
        <v>2550240</v>
      </c>
      <c r="J13" s="40" t="s">
        <v>36</v>
      </c>
      <c r="K13" s="4"/>
    </row>
    <row r="14" spans="2:11" x14ac:dyDescent="0.25">
      <c r="B14" s="39" t="s">
        <v>4</v>
      </c>
      <c r="C14" s="29" t="s">
        <v>11</v>
      </c>
      <c r="D14" s="30">
        <f>D5*3*40%</f>
        <v>345600</v>
      </c>
      <c r="E14" s="31">
        <v>25000</v>
      </c>
      <c r="F14" s="31">
        <v>0</v>
      </c>
      <c r="G14" s="32">
        <f t="shared" si="0"/>
        <v>320600</v>
      </c>
      <c r="H14" s="45">
        <v>35</v>
      </c>
      <c r="I14" s="32">
        <f t="shared" ref="I14:I22" si="1">H14*G14</f>
        <v>11221000</v>
      </c>
      <c r="J14" s="40" t="s">
        <v>14</v>
      </c>
      <c r="K14" s="4"/>
    </row>
    <row r="15" spans="2:11" x14ac:dyDescent="0.25">
      <c r="B15" s="39" t="s">
        <v>5</v>
      </c>
      <c r="C15" s="29" t="s">
        <v>11</v>
      </c>
      <c r="D15" s="30">
        <f>D14</f>
        <v>345600</v>
      </c>
      <c r="E15" s="31">
        <v>80000</v>
      </c>
      <c r="F15" s="31">
        <v>30000</v>
      </c>
      <c r="G15" s="32">
        <f t="shared" si="0"/>
        <v>235600</v>
      </c>
      <c r="H15" s="45">
        <v>6</v>
      </c>
      <c r="I15" s="32">
        <f t="shared" ref="I15:I21" si="2">H15*G15</f>
        <v>1413600</v>
      </c>
      <c r="J15" s="40" t="s">
        <v>13</v>
      </c>
      <c r="K15" s="4"/>
    </row>
    <row r="16" spans="2:11" x14ac:dyDescent="0.25">
      <c r="B16" s="39" t="s">
        <v>8</v>
      </c>
      <c r="C16" s="29" t="s">
        <v>12</v>
      </c>
      <c r="D16" s="30">
        <f>D14</f>
        <v>345600</v>
      </c>
      <c r="E16" s="31">
        <v>25000</v>
      </c>
      <c r="F16" s="31">
        <v>0</v>
      </c>
      <c r="G16" s="32">
        <f t="shared" si="0"/>
        <v>320600</v>
      </c>
      <c r="H16" s="45">
        <v>6</v>
      </c>
      <c r="I16" s="32">
        <f t="shared" si="2"/>
        <v>1923600</v>
      </c>
      <c r="J16" s="40" t="s">
        <v>13</v>
      </c>
      <c r="K16" s="4"/>
    </row>
    <row r="17" spans="2:11" ht="31.5" customHeight="1" x14ac:dyDescent="0.25">
      <c r="B17" s="39" t="s">
        <v>34</v>
      </c>
      <c r="C17" s="29" t="s">
        <v>11</v>
      </c>
      <c r="D17" s="30">
        <f>C5*3+3000*5*C10*30</f>
        <v>12960000</v>
      </c>
      <c r="E17" s="31">
        <v>900000</v>
      </c>
      <c r="F17" s="31">
        <v>3000000</v>
      </c>
      <c r="G17" s="32">
        <f t="shared" si="0"/>
        <v>9060000</v>
      </c>
      <c r="H17" s="45">
        <v>1.5</v>
      </c>
      <c r="I17" s="32">
        <f t="shared" si="2"/>
        <v>13590000</v>
      </c>
      <c r="J17" s="40" t="s">
        <v>24</v>
      </c>
      <c r="K17" s="4"/>
    </row>
    <row r="18" spans="2:11" ht="31.5" customHeight="1" x14ac:dyDescent="0.25">
      <c r="B18" s="39" t="s">
        <v>7</v>
      </c>
      <c r="C18" s="29" t="s">
        <v>12</v>
      </c>
      <c r="D18" s="30">
        <f>D17</f>
        <v>12960000</v>
      </c>
      <c r="E18" s="31">
        <v>3000</v>
      </c>
      <c r="F18" s="31">
        <v>3000000</v>
      </c>
      <c r="G18" s="32">
        <f t="shared" si="0"/>
        <v>9957000</v>
      </c>
      <c r="H18" s="45">
        <v>0.8</v>
      </c>
      <c r="I18" s="32">
        <f t="shared" si="2"/>
        <v>7965600</v>
      </c>
      <c r="J18" s="40" t="s">
        <v>25</v>
      </c>
      <c r="K18" s="4"/>
    </row>
    <row r="19" spans="2:11" ht="25.5" x14ac:dyDescent="0.25">
      <c r="B19" s="39" t="s">
        <v>31</v>
      </c>
      <c r="C19" s="29" t="s">
        <v>11</v>
      </c>
      <c r="D19" s="30">
        <f>C5+3000*1*30*C10</f>
        <v>3360000</v>
      </c>
      <c r="E19" s="31">
        <v>5000</v>
      </c>
      <c r="F19" s="31">
        <v>2000000</v>
      </c>
      <c r="G19" s="32">
        <f t="shared" si="0"/>
        <v>1355000</v>
      </c>
      <c r="H19" s="45">
        <v>10</v>
      </c>
      <c r="I19" s="32">
        <f t="shared" si="2"/>
        <v>13550000</v>
      </c>
      <c r="J19" s="40" t="s">
        <v>37</v>
      </c>
      <c r="K19" s="4"/>
    </row>
    <row r="20" spans="2:11" ht="25.5" x14ac:dyDescent="0.25">
      <c r="B20" s="41" t="s">
        <v>9</v>
      </c>
      <c r="C20" s="29" t="s">
        <v>12</v>
      </c>
      <c r="D20" s="30">
        <f>D19</f>
        <v>3360000</v>
      </c>
      <c r="E20" s="31">
        <v>25000</v>
      </c>
      <c r="F20" s="31">
        <v>50000</v>
      </c>
      <c r="G20" s="32">
        <f t="shared" si="0"/>
        <v>3285000</v>
      </c>
      <c r="H20" s="45">
        <v>0.15</v>
      </c>
      <c r="I20" s="32">
        <f t="shared" si="2"/>
        <v>492750</v>
      </c>
      <c r="J20" s="40" t="s">
        <v>38</v>
      </c>
      <c r="K20" s="4"/>
    </row>
    <row r="21" spans="2:11" ht="25.5" x14ac:dyDescent="0.25">
      <c r="B21" s="41" t="s">
        <v>29</v>
      </c>
      <c r="C21" s="29" t="s">
        <v>11</v>
      </c>
      <c r="D21" s="30">
        <f>D19</f>
        <v>3360000</v>
      </c>
      <c r="E21" s="31">
        <v>7000</v>
      </c>
      <c r="F21" s="31">
        <v>20000</v>
      </c>
      <c r="G21" s="32">
        <f t="shared" si="0"/>
        <v>3333000</v>
      </c>
      <c r="H21" s="45">
        <v>0.12</v>
      </c>
      <c r="I21" s="32">
        <f t="shared" si="2"/>
        <v>399960</v>
      </c>
      <c r="J21" s="40" t="s">
        <v>38</v>
      </c>
      <c r="K21" s="4"/>
    </row>
    <row r="22" spans="2:11" ht="15.75" thickBot="1" x14ac:dyDescent="0.3">
      <c r="B22" s="42" t="s">
        <v>30</v>
      </c>
      <c r="C22" s="33" t="s">
        <v>11</v>
      </c>
      <c r="D22" s="34">
        <f>B8*3*32</f>
        <v>31872</v>
      </c>
      <c r="E22" s="35">
        <v>5000</v>
      </c>
      <c r="F22" s="35">
        <v>40000</v>
      </c>
      <c r="G22" s="36">
        <f t="shared" si="0"/>
        <v>0</v>
      </c>
      <c r="H22" s="46">
        <v>4</v>
      </c>
      <c r="I22" s="36">
        <f t="shared" si="1"/>
        <v>0</v>
      </c>
      <c r="J22" s="43" t="s">
        <v>15</v>
      </c>
      <c r="K22" s="4"/>
    </row>
    <row r="23" spans="2:11" x14ac:dyDescent="0.25">
      <c r="B23" s="2"/>
      <c r="C23" s="2"/>
      <c r="D23" s="2"/>
      <c r="E23" s="2"/>
      <c r="F23" s="2"/>
      <c r="G23" s="2"/>
      <c r="J23" s="2"/>
    </row>
    <row r="24" spans="2:11" x14ac:dyDescent="0.25">
      <c r="B24" s="2"/>
      <c r="C24" s="2"/>
      <c r="D24" s="2"/>
      <c r="E24" s="2"/>
      <c r="F24" s="2"/>
      <c r="G24" s="2"/>
      <c r="H24" s="2"/>
      <c r="I24" s="2"/>
      <c r="J24" s="2"/>
    </row>
    <row r="25" spans="2:11" x14ac:dyDescent="0.25">
      <c r="B25" s="2"/>
      <c r="C25" s="2"/>
      <c r="D25" s="2"/>
      <c r="E25" s="2"/>
      <c r="F25" s="3"/>
      <c r="G25" s="3"/>
      <c r="H25" s="2"/>
      <c r="I25" s="2"/>
      <c r="J25" s="2"/>
    </row>
    <row r="26" spans="2:11" x14ac:dyDescent="0.25">
      <c r="B26" s="2"/>
      <c r="C26" s="2"/>
      <c r="D26" s="2"/>
      <c r="E26" s="2"/>
      <c r="F26" s="3"/>
      <c r="G26" s="3"/>
      <c r="H26" s="2"/>
      <c r="I26" s="2"/>
      <c r="J26" s="2"/>
    </row>
  </sheetData>
  <pageMargins left="0.7" right="0.7" top="0.75" bottom="0.75" header="0.3" footer="0.3"/>
  <pageSetup paperSize="9" orientation="portrait" r:id="rId1"/>
  <ignoredErrors>
    <ignoredError sqref="D17 D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Zurab Andguladze</dc:creator>
  <cp:lastModifiedBy>Zurab Andguladze</cp:lastModifiedBy>
  <dcterms:created xsi:type="dcterms:W3CDTF">2020-10-23T11:56:18Z</dcterms:created>
  <dcterms:modified xsi:type="dcterms:W3CDTF">2020-10-23T15:42:23Z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19.2.4.0</vt:lpwstr>
  </property>
</Properties>
</file>